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бухгалтерия\КП\Финансовый план, бюджет\2020\"/>
    </mc:Choice>
  </mc:AlternateContent>
  <bookViews>
    <workbookView xWindow="0" yWindow="0" windowWidth="20490" windowHeight="7755" tabRatio="845" firstSheet="1" activeTab="1"/>
  </bookViews>
  <sheets>
    <sheet name="титулка" sheetId="20" r:id="rId1"/>
    <sheet name="Осн. фін. пок." sheetId="14" r:id="rId2"/>
    <sheet name="I. Фін результат" sheetId="2" r:id="rId3"/>
    <sheet name="II." sheetId="19" r:id="rId4"/>
    <sheet name="ІІІ. Рух грош. коштів" sheetId="18" r:id="rId5"/>
    <sheet name="IV. Кап. інвестиції" sheetId="3" r:id="rId6"/>
    <sheet name=" V. Коефіцієнти" sheetId="11" r:id="rId7"/>
    <sheet name="6.1. Інша інфо_1" sheetId="10" r:id="rId8"/>
    <sheet name="6.2. Інша інфо_2" sheetId="9"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s>
  <definedNames>
    <definedName name="__123Graph_XGRAPH3" localSheetId="0" hidden="1">[1]GDP!#REF!</definedName>
    <definedName name="__123Graph_XGRAPH3" hidden="1">[1]GDP!#REF!</definedName>
    <definedName name="aa">'[2]1993'!$A$1:$IV$3,'[2]1993'!$A$1:$A$65536</definedName>
    <definedName name="ad">'[3]МТР Газ України'!$B$1</definedName>
    <definedName name="as">'[4]МТР Газ України'!$B$1</definedName>
    <definedName name="asdf">[5]Inform!$E$6</definedName>
    <definedName name="asdfg">[5]Inform!$F$2</definedName>
    <definedName name="BuiltIn_Print_Area___1___1" localSheetId="0">#REF!</definedName>
    <definedName name="BuiltIn_Print_Area___1___1">#REF!</definedName>
    <definedName name="ClDate">[6]Inform!$E$6</definedName>
    <definedName name="ClDate_21">[7]Inform!$E$6</definedName>
    <definedName name="ClDate_25">[7]Inform!$E$6</definedName>
    <definedName name="ClDate_6">[8]Inform!$E$6</definedName>
    <definedName name="CompName">[6]Inform!$F$2</definedName>
    <definedName name="CompName_21">[7]Inform!$F$2</definedName>
    <definedName name="CompName_25">[7]Inform!$F$2</definedName>
    <definedName name="CompName_6">[8]Inform!$F$2</definedName>
    <definedName name="CompNameE">[6]Inform!$G$2</definedName>
    <definedName name="CompNameE_21">[7]Inform!$G$2</definedName>
    <definedName name="CompNameE_25">[7]Inform!$G$2</definedName>
    <definedName name="CompNameE_6">[8]Inform!$G$2</definedName>
    <definedName name="Cost_Category_National_ID" localSheetId="0">#REF!</definedName>
    <definedName name="Cost_Category_National_ID">#REF!</definedName>
    <definedName name="Cе511" localSheetId="0">#REF!</definedName>
    <definedName name="Cе511">#REF!</definedName>
    <definedName name="d">'[9]МТР Газ України'!$B$4</definedName>
    <definedName name="dCPIb" localSheetId="0">[10]попер_роз!#REF!</definedName>
    <definedName name="dCPIb">[10]попер_роз!#REF!</definedName>
    <definedName name="dPPIb" localSheetId="0">[10]попер_роз!#REF!</definedName>
    <definedName name="dPPIb">[10]попер_роз!#REF!</definedName>
    <definedName name="ds" localSheetId="0">'[11]7  Інші витрати'!#REF!</definedName>
    <definedName name="ds">'[11]7  Інші витрати'!#REF!</definedName>
    <definedName name="Fact_Type_ID" localSheetId="0">#REF!</definedName>
    <definedName name="Fact_Type_ID">#REF!</definedName>
    <definedName name="G">'[12]МТР Газ України'!$B$1</definedName>
    <definedName name="ij1sssss" localSheetId="0">'[13]7  Інші витрати'!#REF!</definedName>
    <definedName name="ij1sssss">'[13]7  Інші витрати'!#REF!</definedName>
    <definedName name="LastItem">[14]Лист1!$A$1</definedName>
    <definedName name="Load">'[15]МТР Газ України'!$B$4</definedName>
    <definedName name="Load_ID">'[16]МТР Газ України'!$B$4</definedName>
    <definedName name="Load_ID_10" localSheetId="0">'[17]7  Інші витрати'!#REF!</definedName>
    <definedName name="Load_ID_10">'[17]7  Інші витрати'!#REF!</definedName>
    <definedName name="Load_ID_11">'[18]МТР Газ України'!$B$4</definedName>
    <definedName name="Load_ID_12">'[18]МТР Газ України'!$B$4</definedName>
    <definedName name="Load_ID_13">'[18]МТР Газ України'!$B$4</definedName>
    <definedName name="Load_ID_14">'[18]МТР Газ України'!$B$4</definedName>
    <definedName name="Load_ID_15">'[18]МТР Газ України'!$B$4</definedName>
    <definedName name="Load_ID_16">'[18]МТР Газ України'!$B$4</definedName>
    <definedName name="Load_ID_17">'[18]МТР Газ України'!$B$4</definedName>
    <definedName name="Load_ID_18">'[19]МТР Газ України'!$B$4</definedName>
    <definedName name="Load_ID_19">'[20]МТР Газ України'!$B$4</definedName>
    <definedName name="Load_ID_20">'[19]МТР Газ України'!$B$4</definedName>
    <definedName name="Load_ID_200">'[15]МТР Газ України'!$B$4</definedName>
    <definedName name="Load_ID_21">'[21]МТР Газ України'!$B$4</definedName>
    <definedName name="Load_ID_23">'[20]МТР Газ України'!$B$4</definedName>
    <definedName name="Load_ID_25">'[21]МТР Газ України'!$B$4</definedName>
    <definedName name="Load_ID_542">'[22]МТР Газ України'!$B$4</definedName>
    <definedName name="Load_ID_6">'[18]МТР Газ України'!$B$4</definedName>
    <definedName name="OpDate">[6]Inform!$E$5</definedName>
    <definedName name="OpDate_21">[7]Inform!$E$5</definedName>
    <definedName name="OpDate_25">[7]Inform!$E$5</definedName>
    <definedName name="OpDate_6">[8]Inform!$E$5</definedName>
    <definedName name="QR">[23]Inform!$E$5</definedName>
    <definedName name="qw">[5]Inform!$E$5</definedName>
    <definedName name="qwert">[5]Inform!$G$2</definedName>
    <definedName name="qwerty">'[4]МТР Газ України'!$B$4</definedName>
    <definedName name="ShowFil" localSheetId="0">[14]!ShowFil</definedName>
    <definedName name="ShowFil">[14]!ShowFil</definedName>
    <definedName name="SU_ID" localSheetId="0">#REF!</definedName>
    <definedName name="SU_ID">#REF!</definedName>
    <definedName name="Time_ID">'[16]МТР Газ України'!$B$1</definedName>
    <definedName name="Time_ID_10" localSheetId="0">'[17]7  Інші витрати'!#REF!</definedName>
    <definedName name="Time_ID_10">'[17]7  Інші витрати'!#REF!</definedName>
    <definedName name="Time_ID_11">'[18]МТР Газ України'!$B$1</definedName>
    <definedName name="Time_ID_12">'[18]МТР Газ України'!$B$1</definedName>
    <definedName name="Time_ID_13">'[18]МТР Газ України'!$B$1</definedName>
    <definedName name="Time_ID_14">'[18]МТР Газ України'!$B$1</definedName>
    <definedName name="Time_ID_15">'[18]МТР Газ України'!$B$1</definedName>
    <definedName name="Time_ID_16">'[18]МТР Газ України'!$B$1</definedName>
    <definedName name="Time_ID_17">'[18]МТР Газ України'!$B$1</definedName>
    <definedName name="Time_ID_18">'[19]МТР Газ України'!$B$1</definedName>
    <definedName name="Time_ID_19">'[20]МТР Газ України'!$B$1</definedName>
    <definedName name="Time_ID_20">'[19]МТР Газ України'!$B$1</definedName>
    <definedName name="Time_ID_21">'[21]МТР Газ України'!$B$1</definedName>
    <definedName name="Time_ID_23">'[20]МТР Газ України'!$B$1</definedName>
    <definedName name="Time_ID_25">'[21]МТР Газ України'!$B$1</definedName>
    <definedName name="Time_ID_6">'[18]МТР Газ України'!$B$1</definedName>
    <definedName name="Time_ID0">'[16]МТР Газ України'!$F$1</definedName>
    <definedName name="Time_ID0_10" localSheetId="0">'[17]7  Інші витрати'!#REF!</definedName>
    <definedName name="Time_ID0_10">'[17]7  Інші витрати'!#REF!</definedName>
    <definedName name="Time_ID0_11">'[18]МТР Газ України'!$F$1</definedName>
    <definedName name="Time_ID0_12">'[18]МТР Газ України'!$F$1</definedName>
    <definedName name="Time_ID0_13">'[18]МТР Газ України'!$F$1</definedName>
    <definedName name="Time_ID0_14">'[18]МТР Газ України'!$F$1</definedName>
    <definedName name="Time_ID0_15">'[18]МТР Газ України'!$F$1</definedName>
    <definedName name="Time_ID0_16">'[18]МТР Газ України'!$F$1</definedName>
    <definedName name="Time_ID0_17">'[18]МТР Газ України'!$F$1</definedName>
    <definedName name="Time_ID0_18">'[19]МТР Газ України'!$F$1</definedName>
    <definedName name="Time_ID0_19">'[20]МТР Газ України'!$F$1</definedName>
    <definedName name="Time_ID0_20">'[19]МТР Газ України'!$F$1</definedName>
    <definedName name="Time_ID0_21">'[21]МТР Газ України'!$F$1</definedName>
    <definedName name="Time_ID0_23">'[20]МТР Газ України'!$F$1</definedName>
    <definedName name="Time_ID0_25">'[21]МТР Газ України'!$F$1</definedName>
    <definedName name="Time_ID0_6">'[18]МТР Газ України'!$F$1</definedName>
    <definedName name="ttttttt" localSheetId="0">#REF!</definedName>
    <definedName name="ttttttt">#REF!</definedName>
    <definedName name="Unit">[6]Inform!$E$38</definedName>
    <definedName name="Unit_21">[7]Inform!$E$38</definedName>
    <definedName name="Unit_25">[7]Inform!$E$38</definedName>
    <definedName name="Unit_6">[8]Inform!$E$38</definedName>
    <definedName name="WQER">'[24]МТР Газ України'!$B$4</definedName>
    <definedName name="wr">'[24]МТР Газ України'!$B$4</definedName>
    <definedName name="yyyy" localSheetId="0">#REF!</definedName>
    <definedName name="yyyy">#REF!</definedName>
    <definedName name="zx">'[4]МТР Газ України'!$F$1</definedName>
    <definedName name="zxc">[5]Inform!$E$38</definedName>
    <definedName name="а" localSheetId="0">'[13]7  Інші витрати'!#REF!</definedName>
    <definedName name="а">'[13]7  Інші витрати'!#REF!</definedName>
    <definedName name="ав" localSheetId="0">#REF!</definedName>
    <definedName name="ав">#REF!</definedName>
    <definedName name="аен">'[24]МТР Газ України'!$B$4</definedName>
    <definedName name="_xlnm.Database">'[25]Ener '!$A$1:$G$2645</definedName>
    <definedName name="в">'[26]МТР Газ України'!$F$1</definedName>
    <definedName name="ватт" localSheetId="0">'[27]БАЗА  '!#REF!</definedName>
    <definedName name="ватт">'[27]БАЗА  '!#REF!</definedName>
    <definedName name="Д">'[15]МТР Газ України'!$B$4</definedName>
    <definedName name="е" localSheetId="0">#REF!</definedName>
    <definedName name="е">#REF!</definedName>
    <definedName name="є" localSheetId="0">#REF!</definedName>
    <definedName name="є">#REF!</definedName>
    <definedName name="_xlnm.Print_Titles" localSheetId="6">' V. Коефіцієнти'!$5:$5</definedName>
    <definedName name="_xlnm.Print_Titles" localSheetId="2">'I. Фін результат'!$5:$5</definedName>
    <definedName name="_xlnm.Print_Titles" localSheetId="3">II.!$5:$5</definedName>
    <definedName name="_xlnm.Print_Titles" localSheetId="4">'ІІІ. Рух грош. коштів'!$5:$5</definedName>
    <definedName name="_xlnm.Print_Titles" localSheetId="1">'Осн. фін. пок.'!$7:$7</definedName>
    <definedName name="_xlnm.Print_Titles" localSheetId="0">титулка!#REF!</definedName>
    <definedName name="Заголовки_для_печати_МИ">'[28]1993'!$A$1:$IV$3,'[28]1993'!$A$1:$A$65536</definedName>
    <definedName name="йуц" localSheetId="0">#REF!</definedName>
    <definedName name="йуц">#REF!</definedName>
    <definedName name="йцу" localSheetId="0">#REF!</definedName>
    <definedName name="йцу">#REF!</definedName>
    <definedName name="йцуйй" localSheetId="0">#REF!</definedName>
    <definedName name="йцуйй">#REF!</definedName>
    <definedName name="йцукц" localSheetId="0">'[29]7  Інші витрати'!#REF!</definedName>
    <definedName name="йцукц">'[29]7  Інші витрати'!#REF!</definedName>
    <definedName name="і">[30]Inform!$F$2</definedName>
    <definedName name="ів" localSheetId="0">#REF!</definedName>
    <definedName name="ів">#REF!</definedName>
    <definedName name="ів___0" localSheetId="0">#REF!</definedName>
    <definedName name="ів___0">#REF!</definedName>
    <definedName name="ів_22" localSheetId="0">#REF!</definedName>
    <definedName name="ів_22">#REF!</definedName>
    <definedName name="ів_26" localSheetId="0">#REF!</definedName>
    <definedName name="ів_26">#REF!</definedName>
    <definedName name="іваіа" localSheetId="0">'[29]7  Інші витрати'!#REF!</definedName>
    <definedName name="іваіа">'[29]7  Інші витрати'!#REF!</definedName>
    <definedName name="іваф" localSheetId="0">#REF!</definedName>
    <definedName name="іваф">#REF!</definedName>
    <definedName name="івів">'[12]МТР Газ України'!$B$1</definedName>
    <definedName name="іцу">[23]Inform!$G$2</definedName>
    <definedName name="КЕ" localSheetId="0">#REF!</definedName>
    <definedName name="КЕ">#REF!</definedName>
    <definedName name="КЕ___0" localSheetId="0">#REF!</definedName>
    <definedName name="КЕ___0">#REF!</definedName>
    <definedName name="КЕ_22" localSheetId="0">#REF!</definedName>
    <definedName name="КЕ_22">#REF!</definedName>
    <definedName name="КЕ_26" localSheetId="0">#REF!</definedName>
    <definedName name="КЕ_26">#REF!</definedName>
    <definedName name="кен" localSheetId="0">#REF!</definedName>
    <definedName name="кен">#REF!</definedName>
    <definedName name="л" localSheetId="0">#REF!</definedName>
    <definedName name="л">#REF!</definedName>
    <definedName name="_xlnm.Print_Area" localSheetId="6">' V. Коефіцієнти'!$A$1:$H$26</definedName>
    <definedName name="_xlnm.Print_Area" localSheetId="7">'6.1. Інша інфо_1'!$A$1:$O$80</definedName>
    <definedName name="_xlnm.Print_Area" localSheetId="8">'6.2. Інша інфо_2'!$A$1:$AE$53</definedName>
    <definedName name="_xlnm.Print_Area" localSheetId="2">'I. Фін результат'!$A$1:$J$142</definedName>
    <definedName name="_xlnm.Print_Area" localSheetId="3">II.!$A$1:$I$41</definedName>
    <definedName name="_xlnm.Print_Area" localSheetId="5">'IV. Кап. інвестиції'!$A$1:$I$16</definedName>
    <definedName name="_xlnm.Print_Area" localSheetId="4">'ІІІ. Рух грош. коштів'!$A$1:$L$89</definedName>
    <definedName name="_xlnm.Print_Area" localSheetId="1">'Осн. фін. пок.'!$A$2:$J$58</definedName>
    <definedName name="_xlnm.Print_Area" localSheetId="0">титулка!$A$1:$J$34</definedName>
    <definedName name="п" localSheetId="0">'[13]7  Інші витрати'!#REF!</definedName>
    <definedName name="п">'[13]7  Інші витрати'!#REF!</definedName>
    <definedName name="пдв">'[15]МТР Газ України'!$B$4</definedName>
    <definedName name="пдв_утг">'[15]МТР Газ України'!$F$1</definedName>
    <definedName name="План" localSheetId="0">#REF!</definedName>
    <definedName name="План">#REF!</definedName>
    <definedName name="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 localSheetId="0">#REF!</definedName>
    <definedName name="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#REF!</definedName>
    <definedName name="ппп">[31]Inform!$E$6</definedName>
    <definedName name="р" localSheetId="0">#REF!</definedName>
    <definedName name="р">#REF!</definedName>
    <definedName name="т">[32]Inform!$E$6</definedName>
    <definedName name="тариф">[33]Inform!$G$2</definedName>
    <definedName name="уйцукйцуйу" localSheetId="0">#REF!</definedName>
    <definedName name="уйцукйцуйу">#REF!</definedName>
    <definedName name="уке">[34]Inform!$G$2</definedName>
    <definedName name="УТГ">'[15]МТР Газ України'!$B$4</definedName>
    <definedName name="фів">'[24]МТР Газ України'!$B$4</definedName>
    <definedName name="фіваіф" localSheetId="0">'[29]7  Інші витрати'!#REF!</definedName>
    <definedName name="фіваіф">'[29]7  Інші витрати'!#REF!</definedName>
    <definedName name="фф">'[26]МТР Газ України'!$F$1</definedName>
    <definedName name="ц" localSheetId="0">'[13]7  Інші витрати'!#REF!</definedName>
    <definedName name="ц">'[13]7  Інші витрати'!#REF!</definedName>
    <definedName name="ччч" localSheetId="0">'[35]БАЗА  '!#REF!</definedName>
    <definedName name="ччч">'[35]БАЗА  '!#REF!</definedName>
    <definedName name="ш" localSheetId="0">#REF!</definedName>
    <definedName name="ш">#REF!</definedName>
  </definedNames>
  <calcPr calcId="152511"/>
</workbook>
</file>

<file path=xl/calcChain.xml><?xml version="1.0" encoding="utf-8"?>
<calcChain xmlns="http://schemas.openxmlformats.org/spreadsheetml/2006/main">
  <c r="D43" i="14" l="1"/>
  <c r="E86" i="2" l="1"/>
  <c r="E20" i="2"/>
  <c r="F53" i="2" l="1"/>
  <c r="G53" i="2"/>
  <c r="D132" i="2" l="1"/>
  <c r="C135" i="2"/>
  <c r="C134" i="2"/>
  <c r="C133" i="2"/>
  <c r="E36" i="18" l="1"/>
  <c r="F64" i="18"/>
  <c r="E135" i="2"/>
  <c r="E134" i="2"/>
  <c r="E36" i="19" s="1"/>
  <c r="E133" i="2"/>
  <c r="E29" i="19" s="1"/>
  <c r="H53" i="2"/>
  <c r="E35" i="19" l="1"/>
  <c r="E53" i="2"/>
  <c r="C64" i="18" l="1"/>
  <c r="C61" i="18"/>
  <c r="C86" i="2"/>
  <c r="C81" i="2" s="1"/>
  <c r="C53" i="2"/>
  <c r="C20" i="2"/>
  <c r="D36" i="18"/>
  <c r="D135" i="2"/>
  <c r="D124" i="2" s="1"/>
  <c r="D134" i="2"/>
  <c r="D133" i="2"/>
  <c r="D86" i="2"/>
  <c r="I53" i="2" l="1"/>
  <c r="I86" i="2" l="1"/>
  <c r="H86" i="2"/>
  <c r="N28" i="10" l="1"/>
  <c r="N29" i="10" l="1"/>
  <c r="N32" i="10"/>
  <c r="N24" i="10"/>
  <c r="N33" i="10" l="1"/>
  <c r="N25" i="10"/>
  <c r="L20" i="10"/>
  <c r="N20" i="10"/>
  <c r="I133" i="2"/>
  <c r="H133" i="2"/>
  <c r="I134" i="2"/>
  <c r="H134" i="2"/>
  <c r="G134" i="2"/>
  <c r="L21" i="10" l="1"/>
  <c r="N21" i="10"/>
  <c r="N35" i="9"/>
  <c r="M35" i="9"/>
  <c r="L35" i="9"/>
  <c r="H64" i="18" l="1"/>
  <c r="I64" i="18"/>
  <c r="G64" i="18"/>
  <c r="I135" i="2" l="1"/>
  <c r="H135" i="2"/>
  <c r="F86" i="2"/>
  <c r="G86" i="2"/>
  <c r="L14" i="10" l="1"/>
  <c r="I131" i="2" l="1"/>
  <c r="E132" i="2"/>
  <c r="D131" i="2"/>
  <c r="E131" i="2"/>
  <c r="F131" i="2"/>
  <c r="G131" i="2"/>
  <c r="H131" i="2"/>
  <c r="C131" i="2"/>
  <c r="E64" i="18" l="1"/>
  <c r="G16" i="18"/>
  <c r="H16" i="18"/>
  <c r="I16" i="18"/>
  <c r="F16" i="18"/>
  <c r="D64" i="18" l="1"/>
  <c r="D61" i="18" l="1"/>
  <c r="D46" i="18"/>
  <c r="D20" i="2"/>
  <c r="C46" i="18" l="1"/>
  <c r="C19" i="18"/>
  <c r="C16" i="18"/>
  <c r="C12" i="18"/>
  <c r="H132" i="2" l="1"/>
  <c r="I132" i="2" l="1"/>
  <c r="F135" i="2" l="1"/>
  <c r="G135" i="2"/>
  <c r="F134" i="2"/>
  <c r="I20" i="2" l="1"/>
  <c r="H20" i="2"/>
  <c r="F13" i="18" l="1"/>
  <c r="G13" i="18"/>
  <c r="G19" i="18" l="1"/>
  <c r="H19" i="18"/>
  <c r="I19" i="18"/>
  <c r="F19" i="18"/>
  <c r="H46" i="18" l="1"/>
  <c r="I46" i="18"/>
  <c r="G46" i="18"/>
  <c r="H13" i="18"/>
  <c r="I13" i="18"/>
  <c r="G20" i="2" l="1"/>
  <c r="F46" i="18" l="1"/>
  <c r="F133" i="2" l="1"/>
  <c r="E46" i="18" l="1"/>
  <c r="E49" i="18" s="1"/>
  <c r="E19" i="18"/>
  <c r="E16" i="18"/>
  <c r="E12" i="18" l="1"/>
  <c r="I43" i="2" l="1"/>
  <c r="F43" i="2"/>
  <c r="G43" i="2"/>
  <c r="H43" i="2"/>
  <c r="I29" i="2" l="1"/>
  <c r="G12" i="18"/>
  <c r="H12" i="18"/>
  <c r="I12" i="18"/>
  <c r="F12" i="18"/>
  <c r="G49" i="18"/>
  <c r="H49" i="18"/>
  <c r="I49" i="18"/>
  <c r="E34" i="14" s="1"/>
  <c r="G34" i="14" s="1"/>
  <c r="H34" i="14" s="1"/>
  <c r="I34" i="14" s="1"/>
  <c r="J34" i="14" s="1"/>
  <c r="F49" i="18"/>
  <c r="C49" i="18"/>
  <c r="I9" i="18"/>
  <c r="I36" i="19"/>
  <c r="E29" i="14" s="1"/>
  <c r="G29" i="14" s="1"/>
  <c r="H29" i="14" s="1"/>
  <c r="I29" i="14" s="1"/>
  <c r="J29" i="14" s="1"/>
  <c r="F132" i="2"/>
  <c r="D19" i="11"/>
  <c r="C48" i="14"/>
  <c r="G61" i="18"/>
  <c r="H61" i="18"/>
  <c r="I61" i="18"/>
  <c r="F61" i="18"/>
  <c r="Z32" i="9"/>
  <c r="Y32" i="9"/>
  <c r="X32" i="9"/>
  <c r="W32" i="9"/>
  <c r="Z33" i="9"/>
  <c r="Y33" i="9"/>
  <c r="Y34" i="9"/>
  <c r="X33" i="9"/>
  <c r="W33" i="9"/>
  <c r="W34" i="9"/>
  <c r="Q35" i="9"/>
  <c r="R35" i="9"/>
  <c r="P35" i="9"/>
  <c r="G35" i="9"/>
  <c r="H35" i="9"/>
  <c r="I35" i="9"/>
  <c r="J35" i="9"/>
  <c r="K35" i="9"/>
  <c r="O35" i="9"/>
  <c r="S35" i="9"/>
  <c r="T35" i="9"/>
  <c r="U35" i="9"/>
  <c r="V35" i="9"/>
  <c r="G29" i="2"/>
  <c r="G120" i="2"/>
  <c r="H120" i="2"/>
  <c r="I120" i="2"/>
  <c r="F20" i="2"/>
  <c r="E61" i="18"/>
  <c r="E120" i="2"/>
  <c r="E7" i="19"/>
  <c r="J20" i="2"/>
  <c r="C43" i="2"/>
  <c r="C117" i="2"/>
  <c r="C14" i="14" s="1"/>
  <c r="D12" i="18"/>
  <c r="D8" i="19"/>
  <c r="D43" i="2"/>
  <c r="D81" i="2"/>
  <c r="H29" i="2"/>
  <c r="H81" i="2"/>
  <c r="H136" i="2" s="1"/>
  <c r="G81" i="2"/>
  <c r="G136" i="2" s="1"/>
  <c r="I81" i="2"/>
  <c r="I136" i="2" s="1"/>
  <c r="F17" i="2"/>
  <c r="F81" i="2"/>
  <c r="F136" i="2" s="1"/>
  <c r="C43" i="14"/>
  <c r="C51" i="14"/>
  <c r="I6" i="3"/>
  <c r="E36" i="14"/>
  <c r="G36" i="14" s="1"/>
  <c r="H36" i="14" s="1"/>
  <c r="I36" i="14" s="1"/>
  <c r="J36" i="14" s="1"/>
  <c r="E27" i="14"/>
  <c r="G27" i="14" s="1"/>
  <c r="H27" i="14" s="1"/>
  <c r="I27" i="14" s="1"/>
  <c r="J27" i="14" s="1"/>
  <c r="N31" i="10"/>
  <c r="L28" i="10"/>
  <c r="L29" i="10"/>
  <c r="L31" i="10"/>
  <c r="L32" i="10"/>
  <c r="L33" i="10"/>
  <c r="N23" i="10"/>
  <c r="L24" i="10"/>
  <c r="L25" i="10"/>
  <c r="L23" i="10"/>
  <c r="N19" i="10"/>
  <c r="L19" i="10"/>
  <c r="N12" i="10"/>
  <c r="L12" i="10"/>
  <c r="C9" i="18"/>
  <c r="E43" i="2"/>
  <c r="E29" i="2" s="1"/>
  <c r="D9" i="18"/>
  <c r="E74" i="2"/>
  <c r="F13" i="14" s="1"/>
  <c r="E19" i="2"/>
  <c r="F11" i="14" s="1"/>
  <c r="E81" i="2"/>
  <c r="E136" i="2" s="1"/>
  <c r="E9" i="14"/>
  <c r="G9" i="14" s="1"/>
  <c r="H9" i="14" s="1"/>
  <c r="I9" i="14" s="1"/>
  <c r="J9" i="14" s="1"/>
  <c r="D19" i="2"/>
  <c r="D74" i="2"/>
  <c r="C7" i="2"/>
  <c r="C17" i="2"/>
  <c r="C9" i="2" s="1"/>
  <c r="C10" i="14" s="1"/>
  <c r="C74" i="2"/>
  <c r="C13" i="14" s="1"/>
  <c r="G132" i="2"/>
  <c r="G19" i="2"/>
  <c r="G19" i="11"/>
  <c r="F48" i="14"/>
  <c r="E9" i="18"/>
  <c r="E34" i="19"/>
  <c r="E25" i="19" s="1"/>
  <c r="F28" i="14" s="1"/>
  <c r="G133" i="2"/>
  <c r="F36" i="19"/>
  <c r="F124" i="2"/>
  <c r="G9" i="18"/>
  <c r="H9" i="18"/>
  <c r="D48" i="14"/>
  <c r="D34" i="19"/>
  <c r="D25" i="19" s="1"/>
  <c r="D28" i="14" s="1"/>
  <c r="C34" i="19"/>
  <c r="D125" i="2"/>
  <c r="E125" i="2"/>
  <c r="F125" i="2"/>
  <c r="G125" i="2"/>
  <c r="H125" i="2"/>
  <c r="I125" i="2"/>
  <c r="D126" i="2"/>
  <c r="E126" i="2"/>
  <c r="F126" i="2"/>
  <c r="G126" i="2"/>
  <c r="H126" i="2"/>
  <c r="I126" i="2"/>
  <c r="D119" i="2"/>
  <c r="D19" i="14" s="1"/>
  <c r="E119" i="2"/>
  <c r="F19" i="14" s="1"/>
  <c r="F119" i="2"/>
  <c r="G119" i="2"/>
  <c r="H119" i="2"/>
  <c r="I119" i="2"/>
  <c r="E19" i="14" s="1"/>
  <c r="G19" i="14" s="1"/>
  <c r="H19" i="14" s="1"/>
  <c r="I19" i="14" s="1"/>
  <c r="J19" i="14" s="1"/>
  <c r="D118" i="2"/>
  <c r="D18" i="14" s="1"/>
  <c r="E118" i="2"/>
  <c r="F18" i="14" s="1"/>
  <c r="F118" i="2"/>
  <c r="G118" i="2"/>
  <c r="H118" i="2"/>
  <c r="I118" i="2"/>
  <c r="E18" i="14" s="1"/>
  <c r="G18" i="14" s="1"/>
  <c r="H18" i="14" s="1"/>
  <c r="I18" i="14" s="1"/>
  <c r="J18" i="14" s="1"/>
  <c r="F74" i="2"/>
  <c r="G74" i="2"/>
  <c r="H74" i="2"/>
  <c r="I74" i="2"/>
  <c r="E13" i="14" s="1"/>
  <c r="G13" i="14" s="1"/>
  <c r="H13" i="14" s="1"/>
  <c r="I13" i="14" s="1"/>
  <c r="J13" i="14" s="1"/>
  <c r="C68" i="18"/>
  <c r="C69" i="18"/>
  <c r="C34" i="14"/>
  <c r="E68" i="18"/>
  <c r="E69" i="18"/>
  <c r="F34" i="14"/>
  <c r="C21" i="19"/>
  <c r="C20" i="19"/>
  <c r="E8" i="19"/>
  <c r="K47" i="9"/>
  <c r="O47" i="9"/>
  <c r="Z34" i="9"/>
  <c r="V19" i="9"/>
  <c r="M7" i="9"/>
  <c r="D56" i="10"/>
  <c r="F9" i="14"/>
  <c r="E43" i="14"/>
  <c r="F43" i="14"/>
  <c r="C125" i="2"/>
  <c r="C126" i="2"/>
  <c r="D9" i="14"/>
  <c r="C6" i="3"/>
  <c r="C39" i="14" s="1"/>
  <c r="D68" i="18"/>
  <c r="D69" i="18"/>
  <c r="D49" i="18"/>
  <c r="D34" i="14" s="1"/>
  <c r="C8" i="19"/>
  <c r="C119" i="2"/>
  <c r="C19" i="14" s="1"/>
  <c r="C118" i="2"/>
  <c r="C18" i="14" s="1"/>
  <c r="D51" i="14"/>
  <c r="J56" i="10"/>
  <c r="G56" i="10"/>
  <c r="E47" i="9"/>
  <c r="AC11" i="9"/>
  <c r="Z11" i="9"/>
  <c r="W11" i="9"/>
  <c r="T11" i="9"/>
  <c r="Q11" i="9"/>
  <c r="H6" i="3"/>
  <c r="G6" i="3"/>
  <c r="F6" i="3"/>
  <c r="F27" i="14"/>
  <c r="D27" i="14"/>
  <c r="C27" i="14"/>
  <c r="M46" i="9"/>
  <c r="M47" i="9" s="1"/>
  <c r="S47" i="9"/>
  <c r="Q47" i="9"/>
  <c r="I47" i="9"/>
  <c r="G47" i="9"/>
  <c r="X34" i="9"/>
  <c r="AD23" i="9"/>
  <c r="AB23" i="9"/>
  <c r="Z23" i="9"/>
  <c r="X23" i="9"/>
  <c r="V22" i="9"/>
  <c r="V21" i="9"/>
  <c r="V20" i="9"/>
  <c r="M10" i="9"/>
  <c r="M9" i="9"/>
  <c r="M8" i="9"/>
  <c r="K65" i="10"/>
  <c r="E6" i="3"/>
  <c r="F39" i="14" s="1"/>
  <c r="D6" i="3"/>
  <c r="D39" i="14" s="1"/>
  <c r="F10" i="14"/>
  <c r="F36" i="14"/>
  <c r="D36" i="14"/>
  <c r="C36" i="14"/>
  <c r="D32" i="14"/>
  <c r="C32" i="14"/>
  <c r="F29" i="14"/>
  <c r="D29" i="14"/>
  <c r="C29" i="14"/>
  <c r="B19" i="14"/>
  <c r="B43" i="14"/>
  <c r="B42" i="14"/>
  <c r="B41" i="14"/>
  <c r="B39" i="14"/>
  <c r="B36" i="14"/>
  <c r="B35" i="14"/>
  <c r="B34" i="14"/>
  <c r="B33" i="14"/>
  <c r="B37" i="14"/>
  <c r="B32" i="14"/>
  <c r="B30" i="14"/>
  <c r="B29" i="14"/>
  <c r="B28" i="14"/>
  <c r="B26" i="14"/>
  <c r="B25" i="14"/>
  <c r="B23" i="14"/>
  <c r="B22" i="14"/>
  <c r="B21" i="14"/>
  <c r="B20" i="14"/>
  <c r="B18" i="14"/>
  <c r="B17" i="14"/>
  <c r="B16" i="14"/>
  <c r="B15" i="14"/>
  <c r="B14" i="14"/>
  <c r="B12" i="14"/>
  <c r="B13" i="14"/>
  <c r="B11" i="14"/>
  <c r="B10" i="14"/>
  <c r="B9" i="14"/>
  <c r="D10" i="14"/>
  <c r="F17" i="14"/>
  <c r="C17" i="14"/>
  <c r="F23" i="14"/>
  <c r="C23" i="14"/>
  <c r="H19" i="2"/>
  <c r="E10" i="14"/>
  <c r="G10" i="14" s="1"/>
  <c r="H10" i="14" s="1"/>
  <c r="I10" i="14" s="1"/>
  <c r="J10" i="14" s="1"/>
  <c r="I19" i="2"/>
  <c r="E11" i="14" s="1"/>
  <c r="F32" i="14"/>
  <c r="E32" i="14"/>
  <c r="C124" i="2"/>
  <c r="I124" i="2"/>
  <c r="C42" i="14"/>
  <c r="C41" i="14"/>
  <c r="F19" i="2"/>
  <c r="C25" i="19" l="1"/>
  <c r="C28" i="14" s="1"/>
  <c r="D13" i="14"/>
  <c r="D53" i="2"/>
  <c r="D136" i="2" s="1"/>
  <c r="C29" i="2"/>
  <c r="C12" i="14" s="1"/>
  <c r="C136" i="2"/>
  <c r="C137" i="2" s="1"/>
  <c r="X35" i="9"/>
  <c r="Z35" i="9"/>
  <c r="Y35" i="9"/>
  <c r="D29" i="2"/>
  <c r="E130" i="2"/>
  <c r="E137" i="2" s="1"/>
  <c r="E39" i="14"/>
  <c r="G39" i="14" s="1"/>
  <c r="H39" i="14" s="1"/>
  <c r="I39" i="14" s="1"/>
  <c r="J39" i="14" s="1"/>
  <c r="E48" i="14"/>
  <c r="K29" i="19"/>
  <c r="G130" i="2"/>
  <c r="G137" i="2" s="1"/>
  <c r="V23" i="9"/>
  <c r="H130" i="2"/>
  <c r="H137" i="2" s="1"/>
  <c r="C19" i="19"/>
  <c r="C25" i="14" s="1"/>
  <c r="D79" i="18"/>
  <c r="D35" i="14" s="1"/>
  <c r="F17" i="11"/>
  <c r="F19" i="11"/>
  <c r="W35" i="9"/>
  <c r="G124" i="2"/>
  <c r="H124" i="2"/>
  <c r="J29" i="19"/>
  <c r="G98" i="2"/>
  <c r="G123" i="2" s="1"/>
  <c r="G29" i="19"/>
  <c r="G117" i="2"/>
  <c r="E124" i="2"/>
  <c r="K35" i="19"/>
  <c r="F9" i="18"/>
  <c r="F12" i="14"/>
  <c r="C120" i="2"/>
  <c r="I130" i="2"/>
  <c r="I137" i="2" s="1"/>
  <c r="F117" i="2"/>
  <c r="D130" i="2"/>
  <c r="F130" i="2"/>
  <c r="I117" i="2"/>
  <c r="E14" i="14" s="1"/>
  <c r="G14" i="14" s="1"/>
  <c r="F120" i="2"/>
  <c r="H98" i="2"/>
  <c r="H109" i="2" s="1"/>
  <c r="D117" i="2"/>
  <c r="D14" i="14" s="1"/>
  <c r="H117" i="2"/>
  <c r="C9" i="14"/>
  <c r="D17" i="11"/>
  <c r="F29" i="2"/>
  <c r="F98" i="2" s="1"/>
  <c r="D120" i="2"/>
  <c r="G35" i="19"/>
  <c r="G34" i="19" s="1"/>
  <c r="H36" i="19"/>
  <c r="G36" i="19"/>
  <c r="D19" i="19"/>
  <c r="D25" i="14" s="1"/>
  <c r="G22" i="19"/>
  <c r="G121" i="2"/>
  <c r="G23" i="18"/>
  <c r="C19" i="2"/>
  <c r="M29" i="19"/>
  <c r="M35" i="19"/>
  <c r="E117" i="2"/>
  <c r="F14" i="14" s="1"/>
  <c r="E79" i="18"/>
  <c r="F35" i="14" s="1"/>
  <c r="N27" i="10"/>
  <c r="L27" i="10"/>
  <c r="I35" i="19"/>
  <c r="I34" i="19" s="1"/>
  <c r="I29" i="19"/>
  <c r="M11" i="9"/>
  <c r="H29" i="19"/>
  <c r="H35" i="19"/>
  <c r="H34" i="19" s="1"/>
  <c r="L35" i="19"/>
  <c r="L29" i="19"/>
  <c r="F29" i="19"/>
  <c r="F35" i="19"/>
  <c r="J35" i="19"/>
  <c r="D11" i="14"/>
  <c r="E19" i="19"/>
  <c r="F25" i="14" s="1"/>
  <c r="C79" i="18"/>
  <c r="C35" i="14" s="1"/>
  <c r="G11" i="14"/>
  <c r="H123" i="2" l="1"/>
  <c r="H128" i="2" s="1"/>
  <c r="H14" i="14"/>
  <c r="I14" i="14" s="1"/>
  <c r="J14" i="14" s="1"/>
  <c r="G17" i="11"/>
  <c r="G25" i="19"/>
  <c r="D137" i="2"/>
  <c r="G128" i="2"/>
  <c r="G109" i="2"/>
  <c r="G7" i="18" s="1"/>
  <c r="G15" i="18" s="1"/>
  <c r="G22" i="18" s="1"/>
  <c r="G24" i="18" s="1"/>
  <c r="E98" i="2"/>
  <c r="E123" i="2" s="1"/>
  <c r="E128" i="2" s="1"/>
  <c r="F16" i="14" s="1"/>
  <c r="F13" i="11" s="1"/>
  <c r="F137" i="2"/>
  <c r="F123" i="2"/>
  <c r="F128" i="2" s="1"/>
  <c r="F109" i="2"/>
  <c r="F7" i="18" s="1"/>
  <c r="F15" i="18" s="1"/>
  <c r="F22" i="18" s="1"/>
  <c r="I25" i="19"/>
  <c r="E28" i="14" s="1"/>
  <c r="G28" i="14" s="1"/>
  <c r="H28" i="14" s="1"/>
  <c r="I28" i="14" s="1"/>
  <c r="J28" i="14" s="1"/>
  <c r="F34" i="19"/>
  <c r="F25" i="19" s="1"/>
  <c r="H25" i="19"/>
  <c r="C11" i="14"/>
  <c r="C98" i="2"/>
  <c r="D12" i="14"/>
  <c r="E12" i="14"/>
  <c r="I98" i="2"/>
  <c r="D98" i="2"/>
  <c r="H112" i="2"/>
  <c r="H7" i="18"/>
  <c r="H15" i="18" s="1"/>
  <c r="H22" i="18" s="1"/>
  <c r="H11" i="14"/>
  <c r="G12" i="14" l="1"/>
  <c r="H12" i="14" s="1"/>
  <c r="I12" i="14" s="1"/>
  <c r="J12" i="14" s="1"/>
  <c r="E109" i="2"/>
  <c r="E112" i="2" s="1"/>
  <c r="H15" i="14"/>
  <c r="H20" i="14" s="1"/>
  <c r="H21" i="14" s="1"/>
  <c r="H26" i="14" s="1"/>
  <c r="G112" i="2"/>
  <c r="G113" i="2" s="1"/>
  <c r="G9" i="19" s="1"/>
  <c r="G68" i="18" s="1"/>
  <c r="F15" i="14"/>
  <c r="G114" i="2"/>
  <c r="F22" i="19"/>
  <c r="F121" i="2"/>
  <c r="F23" i="18"/>
  <c r="F24" i="18" s="1"/>
  <c r="H23" i="18"/>
  <c r="H24" i="18" s="1"/>
  <c r="H22" i="19"/>
  <c r="H121" i="2"/>
  <c r="F112" i="2"/>
  <c r="D15" i="14"/>
  <c r="D123" i="2"/>
  <c r="D128" i="2" s="1"/>
  <c r="D16" i="14" s="1"/>
  <c r="E13" i="11" s="1"/>
  <c r="D109" i="2"/>
  <c r="I109" i="2"/>
  <c r="I123" i="2"/>
  <c r="I128" i="2" s="1"/>
  <c r="E16" i="14" s="1"/>
  <c r="G16" i="14" s="1"/>
  <c r="E15" i="14"/>
  <c r="C123" i="2"/>
  <c r="C128" i="2" s="1"/>
  <c r="C16" i="14" s="1"/>
  <c r="D13" i="11" s="1"/>
  <c r="C15" i="14"/>
  <c r="C109" i="2"/>
  <c r="G15" i="14"/>
  <c r="G20" i="14" s="1"/>
  <c r="G21" i="14" s="1"/>
  <c r="G26" i="14" s="1"/>
  <c r="H114" i="2"/>
  <c r="H113" i="2"/>
  <c r="J11" i="14"/>
  <c r="I11" i="14"/>
  <c r="H16" i="14" l="1"/>
  <c r="I16" i="14" s="1"/>
  <c r="J16" i="14" s="1"/>
  <c r="I15" i="14"/>
  <c r="I20" i="14" s="1"/>
  <c r="I21" i="14" s="1"/>
  <c r="I26" i="14" s="1"/>
  <c r="J15" i="14"/>
  <c r="J20" i="14" s="1"/>
  <c r="J21" i="14" s="1"/>
  <c r="J26" i="14" s="1"/>
  <c r="F20" i="14"/>
  <c r="E7" i="18"/>
  <c r="E15" i="18" s="1"/>
  <c r="E22" i="18" s="1"/>
  <c r="G20" i="19"/>
  <c r="G10" i="19"/>
  <c r="G8" i="19" s="1"/>
  <c r="H22" i="14"/>
  <c r="C7" i="18"/>
  <c r="C15" i="18" s="1"/>
  <c r="C22" i="18" s="1"/>
  <c r="C110" i="2"/>
  <c r="C112" i="2" s="1"/>
  <c r="C20" i="14"/>
  <c r="G13" i="11"/>
  <c r="D20" i="14"/>
  <c r="D7" i="18"/>
  <c r="D15" i="18" s="1"/>
  <c r="D22" i="18" s="1"/>
  <c r="E23" i="18"/>
  <c r="E22" i="19"/>
  <c r="F21" i="14"/>
  <c r="E121" i="2"/>
  <c r="F113" i="2"/>
  <c r="F114" i="2"/>
  <c r="H9" i="19"/>
  <c r="H10" i="19" s="1"/>
  <c r="I10" i="19" s="1"/>
  <c r="I112" i="2"/>
  <c r="I7" i="18"/>
  <c r="I15" i="18" s="1"/>
  <c r="I22" i="18" s="1"/>
  <c r="E20" i="14"/>
  <c r="E114" i="2"/>
  <c r="E17" i="19" s="1"/>
  <c r="E113" i="2"/>
  <c r="F22" i="14"/>
  <c r="H25" i="14" l="1"/>
  <c r="H30" i="14" s="1"/>
  <c r="E24" i="18"/>
  <c r="F33" i="14" s="1"/>
  <c r="G69" i="18"/>
  <c r="G21" i="19"/>
  <c r="G19" i="19" s="1"/>
  <c r="G37" i="19" s="1"/>
  <c r="G22" i="14"/>
  <c r="C114" i="2"/>
  <c r="C22" i="14"/>
  <c r="C113" i="2"/>
  <c r="H8" i="19"/>
  <c r="H21" i="19"/>
  <c r="H69" i="18"/>
  <c r="I22" i="14"/>
  <c r="F9" i="11"/>
  <c r="F10" i="11"/>
  <c r="I22" i="19"/>
  <c r="E26" i="14" s="1"/>
  <c r="E21" i="14"/>
  <c r="I23" i="18"/>
  <c r="I24" i="18" s="1"/>
  <c r="I121" i="2"/>
  <c r="H68" i="18"/>
  <c r="H79" i="18" s="1"/>
  <c r="H20" i="19"/>
  <c r="F26" i="14"/>
  <c r="E37" i="19"/>
  <c r="F30" i="14" s="1"/>
  <c r="D21" i="14"/>
  <c r="D22" i="19"/>
  <c r="D23" i="18"/>
  <c r="D24" i="18" s="1"/>
  <c r="D121" i="2"/>
  <c r="D112" i="2"/>
  <c r="G7" i="19"/>
  <c r="G17" i="19" s="1"/>
  <c r="F7" i="19"/>
  <c r="H7" i="19"/>
  <c r="I7" i="19"/>
  <c r="E22" i="14"/>
  <c r="G10" i="11" s="1"/>
  <c r="I114" i="2"/>
  <c r="I113" i="2"/>
  <c r="F9" i="19"/>
  <c r="F10" i="19" s="1"/>
  <c r="C22" i="19"/>
  <c r="C21" i="14"/>
  <c r="C23" i="18"/>
  <c r="C24" i="18" s="1"/>
  <c r="C83" i="18" s="1"/>
  <c r="C121" i="2"/>
  <c r="J22" i="14"/>
  <c r="J25" i="14" l="1"/>
  <c r="J30" i="14" s="1"/>
  <c r="G25" i="14"/>
  <c r="G30" i="14" s="1"/>
  <c r="I25" i="14"/>
  <c r="I30" i="14" s="1"/>
  <c r="G79" i="18"/>
  <c r="G83" i="18" s="1"/>
  <c r="D83" i="18"/>
  <c r="D37" i="14" s="1"/>
  <c r="D84" i="18"/>
  <c r="E84" i="18"/>
  <c r="E83" i="18"/>
  <c r="H17" i="19"/>
  <c r="F42" i="14"/>
  <c r="F41" i="14"/>
  <c r="C33" i="14"/>
  <c r="C37" i="14"/>
  <c r="C37" i="19"/>
  <c r="C30" i="14" s="1"/>
  <c r="C26" i="14"/>
  <c r="I9" i="19"/>
  <c r="G9" i="11"/>
  <c r="D26" i="14"/>
  <c r="D37" i="19"/>
  <c r="D30" i="14" s="1"/>
  <c r="D33" i="14"/>
  <c r="F20" i="19"/>
  <c r="F68" i="18"/>
  <c r="F8" i="19"/>
  <c r="F17" i="19" s="1"/>
  <c r="D22" i="14"/>
  <c r="D113" i="2"/>
  <c r="D114" i="2"/>
  <c r="F21" i="19"/>
  <c r="F69" i="18"/>
  <c r="E33" i="14"/>
  <c r="G33" i="14" s="1"/>
  <c r="H19" i="19"/>
  <c r="H37" i="19" s="1"/>
  <c r="G84" i="18" l="1"/>
  <c r="H33" i="14"/>
  <c r="I33" i="14" s="1"/>
  <c r="J33" i="14" s="1"/>
  <c r="F79" i="18"/>
  <c r="F83" i="18" s="1"/>
  <c r="F47" i="14"/>
  <c r="F37" i="14"/>
  <c r="F19" i="19"/>
  <c r="F37" i="19" s="1"/>
  <c r="E42" i="14"/>
  <c r="E41" i="14"/>
  <c r="D42" i="14"/>
  <c r="D41" i="14"/>
  <c r="I68" i="18"/>
  <c r="I20" i="19"/>
  <c r="I8" i="19"/>
  <c r="I17" i="19" s="1"/>
  <c r="H84" i="18"/>
  <c r="H83" i="18"/>
  <c r="I69" i="18"/>
  <c r="I21" i="19"/>
  <c r="I79" i="18" l="1"/>
  <c r="E35" i="14" s="1"/>
  <c r="G35" i="14" s="1"/>
  <c r="H35" i="14" s="1"/>
  <c r="I35" i="14" s="1"/>
  <c r="J35" i="14" s="1"/>
  <c r="F84" i="18"/>
  <c r="I19" i="19"/>
  <c r="I83" i="18" l="1"/>
  <c r="E47" i="14" s="1"/>
  <c r="I84" i="18"/>
  <c r="I37" i="19"/>
  <c r="E30" i="14" s="1"/>
  <c r="E25" i="14"/>
  <c r="E37" i="14" l="1"/>
  <c r="G32" i="14" s="1"/>
  <c r="G37" i="14" s="1"/>
  <c r="H32" i="14" s="1"/>
  <c r="H37" i="14" s="1"/>
  <c r="I32" i="14" s="1"/>
  <c r="I37" i="14" s="1"/>
  <c r="J32" i="14" s="1"/>
  <c r="J37" i="14" s="1"/>
</calcChain>
</file>

<file path=xl/sharedStrings.xml><?xml version="1.0" encoding="utf-8"?>
<sst xmlns="http://schemas.openxmlformats.org/spreadsheetml/2006/main" count="809" uniqueCount="551">
  <si>
    <t>Код рядка</t>
  </si>
  <si>
    <t>капітальне будівництво</t>
  </si>
  <si>
    <t>придбання (виготовлення) основних засобів</t>
  </si>
  <si>
    <t>придбання (створення) нематеріальних активів</t>
  </si>
  <si>
    <t>Фінансовий результат від операційної діяльності</t>
  </si>
  <si>
    <t>Витрати на оплату праці</t>
  </si>
  <si>
    <t>Відрахування на соціальні заходи</t>
  </si>
  <si>
    <t>Амортизація</t>
  </si>
  <si>
    <t>за ЗКГНГ</t>
  </si>
  <si>
    <t>за СПОДУ</t>
  </si>
  <si>
    <t xml:space="preserve">за  КВЕД  </t>
  </si>
  <si>
    <t xml:space="preserve">Місцезнаходження  </t>
  </si>
  <si>
    <t xml:space="preserve">Телефон </t>
  </si>
  <si>
    <t xml:space="preserve">Прізвище та ініціали керівника  </t>
  </si>
  <si>
    <t xml:space="preserve">Підприємство  </t>
  </si>
  <si>
    <t xml:space="preserve">Організаційно-правова форма </t>
  </si>
  <si>
    <t xml:space="preserve">Вид економічної діяльності    </t>
  </si>
  <si>
    <t xml:space="preserve">Галузь     </t>
  </si>
  <si>
    <t xml:space="preserve">Код рядка </t>
  </si>
  <si>
    <t>Додаток 1</t>
  </si>
  <si>
    <t>Територія</t>
  </si>
  <si>
    <t>Форма власності</t>
  </si>
  <si>
    <t>витрати на страхові послуги</t>
  </si>
  <si>
    <t>витрати на аудиторські послуги</t>
  </si>
  <si>
    <t>Валовий прибуток (збиток)</t>
  </si>
  <si>
    <t xml:space="preserve">прибуток </t>
  </si>
  <si>
    <t>збиток</t>
  </si>
  <si>
    <t>Резервний фонд</t>
  </si>
  <si>
    <t>неустойки (штрафи, пені)</t>
  </si>
  <si>
    <t>витрати на паливо та енергію</t>
  </si>
  <si>
    <t>Інші операційні витрати</t>
  </si>
  <si>
    <t>придбання (виготовлення) інших необоротних матеріальних активів</t>
  </si>
  <si>
    <t>Факт минулого року</t>
  </si>
  <si>
    <t>Виручка від реалізації основних фондів</t>
  </si>
  <si>
    <t xml:space="preserve">Виручка від реалізації нематеріальних активів </t>
  </si>
  <si>
    <t>Грошові кошти:</t>
  </si>
  <si>
    <t>на початок періоду</t>
  </si>
  <si>
    <t>Чистий грошовий потік</t>
  </si>
  <si>
    <t>Забезпечення</t>
  </si>
  <si>
    <t>х</t>
  </si>
  <si>
    <t>Фінансовий план поточного року</t>
  </si>
  <si>
    <t>витрати на службові відрядження</t>
  </si>
  <si>
    <t>витрати на оплату праці</t>
  </si>
  <si>
    <t>відрахування на соціальні заходи</t>
  </si>
  <si>
    <t>амортизація основних засобів і нематеріальних активів загальногосподарського призначення</t>
  </si>
  <si>
    <t>витрати на операційну оренду основних засобів та роялті, що мають загальногосподарське призначення</t>
  </si>
  <si>
    <t>витрати на страхування майна загальногосподарського призначення</t>
  </si>
  <si>
    <t>витрати на страхування загальногосподарського персоналу</t>
  </si>
  <si>
    <t xml:space="preserve">організаційно-технічні послуги </t>
  </si>
  <si>
    <t>послуги з оцінки майна</t>
  </si>
  <si>
    <t>витрати на охорону праці загальногосподарського персоналу</t>
  </si>
  <si>
    <t xml:space="preserve">витрати на підвищення кваліфікації та перепідготовку кадрів </t>
  </si>
  <si>
    <t>витрати на поліпшення основних фондів</t>
  </si>
  <si>
    <t>відрахування до резерву сумнівних боргів</t>
  </si>
  <si>
    <t>№ з/п</t>
  </si>
  <si>
    <t xml:space="preserve">Надходження від продажу акцій та облігацій </t>
  </si>
  <si>
    <t xml:space="preserve">Придбання акцій та облігацій  </t>
  </si>
  <si>
    <t>на кінець періоду</t>
  </si>
  <si>
    <t>Залучення кредитних коштів</t>
  </si>
  <si>
    <t>Усього</t>
  </si>
  <si>
    <t>Відсоток</t>
  </si>
  <si>
    <t>Залишок нерозподіленого прибутку (непокритого збитку) на початок звітного періоду</t>
  </si>
  <si>
    <t>Залишок нерозподіленого прибутку (непокритого збитку) на кінець звітного періоду</t>
  </si>
  <si>
    <t>відрахування до недержавних пенсійних фондів</t>
  </si>
  <si>
    <t>витрати на консалтингові послуги</t>
  </si>
  <si>
    <t>амортизація основних засобів і нематеріальних активів</t>
  </si>
  <si>
    <t>витрати на електроенергію</t>
  </si>
  <si>
    <t xml:space="preserve">витрати на паливо </t>
  </si>
  <si>
    <t>консультаційні та інформаційні послуги</t>
  </si>
  <si>
    <t>План поточного року</t>
  </si>
  <si>
    <t>Зобов'язання</t>
  </si>
  <si>
    <t xml:space="preserve">Сума, валюта за договорами </t>
  </si>
  <si>
    <t>Процентна ставка</t>
  </si>
  <si>
    <t>модернізація, модифікація (добудова, дообладнання, реконструкція) основних засобів</t>
  </si>
  <si>
    <t>Розвиток виробництва</t>
  </si>
  <si>
    <t>витрати на благодійну допомогу</t>
  </si>
  <si>
    <t xml:space="preserve">Вид кредитного продукту та цільове призначення </t>
  </si>
  <si>
    <t>за минулий рік</t>
  </si>
  <si>
    <t>за плановий рік</t>
  </si>
  <si>
    <t xml:space="preserve">      4. Діючі фінансові зобов'язання підприємства</t>
  </si>
  <si>
    <t xml:space="preserve">      5. Інформація щодо отримання та повернення залучених коштів</t>
  </si>
  <si>
    <t>витрати на утримання основних фондів, інших необоротних активів загальногосподарського використання,  у тому числі:</t>
  </si>
  <si>
    <t>(посада)</t>
  </si>
  <si>
    <t>(підпис)</t>
  </si>
  <si>
    <t>витрати на рекламу</t>
  </si>
  <si>
    <t>рік</t>
  </si>
  <si>
    <t>Інші операційні витрати, усього, у тому числі:</t>
  </si>
  <si>
    <t>Капітальні інвестиції, усього,
у тому числі:</t>
  </si>
  <si>
    <t>податок на доходи фізичних осіб</t>
  </si>
  <si>
    <t xml:space="preserve">Єдиний внесок на загальнообов'язкове державне соціальне страхування                              </t>
  </si>
  <si>
    <t>акцизний податок</t>
  </si>
  <si>
    <t>Вид діяльності</t>
  </si>
  <si>
    <t>Заборгованість на останню дату</t>
  </si>
  <si>
    <t>Заборгованість за кредитами на початок ______ року</t>
  </si>
  <si>
    <t>Заборгованість за кредитами на кінець ______ року</t>
  </si>
  <si>
    <t>Бюджетне фінансування</t>
  </si>
  <si>
    <t>інші платежі (розшифрувати)</t>
  </si>
  <si>
    <t xml:space="preserve">      1. Дані про підприємство, персонал та фонд заробітної плати</t>
  </si>
  <si>
    <t>кредити</t>
  </si>
  <si>
    <t>Отримання коштів  за довгостроковими зобов'язаннями, у тому числі:</t>
  </si>
  <si>
    <t>Повернення коштів за короткостроковими зобов'язаннями, у тому числі:</t>
  </si>
  <si>
    <t>Отримання коштів за короткостроковими зобов'язаннями, у тому числі:</t>
  </si>
  <si>
    <t>Повернення коштів  за довгостроковими зобов'язаннями, у тому числі:</t>
  </si>
  <si>
    <t xml:space="preserve">позики </t>
  </si>
  <si>
    <t>у тому числі за кварталами</t>
  </si>
  <si>
    <t>Фінансовий результат до оподаткування</t>
  </si>
  <si>
    <t>Чистий  фінансовий результат, у тому числі:</t>
  </si>
  <si>
    <t>І. Формування фінансових результатів</t>
  </si>
  <si>
    <t>плата за користування надрами</t>
  </si>
  <si>
    <t>Оптимальне значення</t>
  </si>
  <si>
    <t>Факт за звітний період поточного року на останню дату</t>
  </si>
  <si>
    <t>Планові показники</t>
  </si>
  <si>
    <t>Примітки</t>
  </si>
  <si>
    <t>&gt; 0</t>
  </si>
  <si>
    <t xml:space="preserve">         (ініціали, прізвище)    </t>
  </si>
  <si>
    <t>у тому числі:</t>
  </si>
  <si>
    <r>
      <t>у тому числі:</t>
    </r>
    <r>
      <rPr>
        <i/>
        <sz val="14"/>
        <rFont val="Times New Roman"/>
        <family val="1"/>
        <charset val="204"/>
      </rPr>
      <t xml:space="preserve"> </t>
    </r>
  </si>
  <si>
    <t>рентна плата за транспортування</t>
  </si>
  <si>
    <t>_____________________________</t>
  </si>
  <si>
    <t>витрати, пов'язані з використанням власних службових автомобілів</t>
  </si>
  <si>
    <t>Чистий дохід від реалізації продукції (товарів, робіт, послуг) (розшифрувати)</t>
  </si>
  <si>
    <t>Дохід від участі в капіталі (розшифрувати)</t>
  </si>
  <si>
    <t>Інші фінансові доходи (розшифрувати)</t>
  </si>
  <si>
    <t>інші адміністративні витрати (розшифрувати)</t>
  </si>
  <si>
    <t>Фінансові витрати (розшифрувати)</t>
  </si>
  <si>
    <t>Втрати від участі в капіталі (розшифрувати)</t>
  </si>
  <si>
    <t>Інші витрати (розшифрувати)</t>
  </si>
  <si>
    <t>Інші фонди (розшифрувати)</t>
  </si>
  <si>
    <t>Інші цілі (розшифрувати)</t>
  </si>
  <si>
    <t>місцеві податки та збори (розшифрувати)</t>
  </si>
  <si>
    <t>Цільове фінансування  (розшифрувати)</t>
  </si>
  <si>
    <t xml:space="preserve">Інші надходження (розшифрувати) </t>
  </si>
  <si>
    <t xml:space="preserve">Придбання (створення) основних засобів (розшифрувати) </t>
  </si>
  <si>
    <t xml:space="preserve">Капітальне будівництво (розшифрувати) </t>
  </si>
  <si>
    <t xml:space="preserve">Придбання (створення) нематеріальних активів (розшифрувати) </t>
  </si>
  <si>
    <t>облігації</t>
  </si>
  <si>
    <t>Інформація</t>
  </si>
  <si>
    <t>інші витрати (розшифрувати)</t>
  </si>
  <si>
    <t>інші витрати на збут (розшифрувати)</t>
  </si>
  <si>
    <t>Собівартість реалізованої продукції (товарів, робіт, послуг) (розшифрувати)</t>
  </si>
  <si>
    <t>Найменування  банку</t>
  </si>
  <si>
    <t>Інші джерела (розшифрувати)</t>
  </si>
  <si>
    <t>(ініціали, прізвище)</t>
  </si>
  <si>
    <t>за КОАТУУ</t>
  </si>
  <si>
    <t>за КОПФГ</t>
  </si>
  <si>
    <t xml:space="preserve">за ЄДРПОУ </t>
  </si>
  <si>
    <t>(найменування підприємства)</t>
  </si>
  <si>
    <t>Середньооблікова чисельність осіб, у тому числі:</t>
  </si>
  <si>
    <t>План минулого року</t>
  </si>
  <si>
    <t>Плановий рік</t>
  </si>
  <si>
    <t>Код за ЄДРПОУ</t>
  </si>
  <si>
    <t>Витрати на збут</t>
  </si>
  <si>
    <t>Витрати (дохід) з податку на прибуток</t>
  </si>
  <si>
    <t xml:space="preserve">Прибуток (збиток) від  припиненої діяльності після оподаткування </t>
  </si>
  <si>
    <t>Адміністративні витрати</t>
  </si>
  <si>
    <t>Інші операційні доходи/витрати</t>
  </si>
  <si>
    <t>EBITDA</t>
  </si>
  <si>
    <t>Доходи/витрати від фінансової та інвестиційної діяльності</t>
  </si>
  <si>
    <t>Грошові кошти на початок періоду</t>
  </si>
  <si>
    <t>Чистий рух грошових коштів від операційної діяльності</t>
  </si>
  <si>
    <t>Чистий рух грошових коштів від фінансової діяльності</t>
  </si>
  <si>
    <t>Грошові кошти на кінець періоду</t>
  </si>
  <si>
    <t>Необоротні активи</t>
  </si>
  <si>
    <t>Оборотні активи</t>
  </si>
  <si>
    <t>Власний капітал</t>
  </si>
  <si>
    <t>Розподіл чистого прибутку</t>
  </si>
  <si>
    <t xml:space="preserve">Нараховані до сплати обов'язкові платежі підприємства до бюджету та єдиний внесок на загальнообов'язкове державне соціальне страхування </t>
  </si>
  <si>
    <t>ІІІ. Рух грошових коштів</t>
  </si>
  <si>
    <t>Податок на прибуток підприємств</t>
  </si>
  <si>
    <t>IІ. Розрахунки з бюджетом</t>
  </si>
  <si>
    <t>Чистий рух грошових коштів операційної діяльності</t>
  </si>
  <si>
    <t>І. Рух коштів у результаті операційної діяльності</t>
  </si>
  <si>
    <t>II. Рух коштів у результаті інвестиційної діяльності</t>
  </si>
  <si>
    <t>Чистий рух коштів від інвестиційної діяльності </t>
  </si>
  <si>
    <t>III. Рух коштів у результаті фінансової діяльності</t>
  </si>
  <si>
    <t>Чистий рух коштів від фінансової діяльності </t>
  </si>
  <si>
    <t>Надходження від отриманих:</t>
  </si>
  <si>
    <t>відсотків </t>
  </si>
  <si>
    <t>дивідендів </t>
  </si>
  <si>
    <t>Надходження від деривативів</t>
  </si>
  <si>
    <t>Власного капіталу </t>
  </si>
  <si>
    <t>Прогноз на поточний рік</t>
  </si>
  <si>
    <t>Розрахунок показника EBITDA</t>
  </si>
  <si>
    <t>Коефіцієнт рентабельності власного капіталу</t>
  </si>
  <si>
    <t xml:space="preserve">Вплив зміни валютних курсів на залишок коштів </t>
  </si>
  <si>
    <t>Довгострокові зобов'язання і забезпечення</t>
  </si>
  <si>
    <t>Поточні зобов'язання і забезпечення</t>
  </si>
  <si>
    <t>Коефіцієнт рентабельності активів</t>
  </si>
  <si>
    <t>погашення податкового боргу, у тому числі:</t>
  </si>
  <si>
    <t>Собівартість реалізованої продукції (товарів, робіт, послуг)</t>
  </si>
  <si>
    <t>&gt; 1</t>
  </si>
  <si>
    <t xml:space="preserve">Прибуток (збиток) від звичайної діяльності до оподаткування </t>
  </si>
  <si>
    <t>Коригування на:</t>
  </si>
  <si>
    <t>Грошові кошти від операційної діяльності</t>
  </si>
  <si>
    <t>Сплачений податок на прибуток</t>
  </si>
  <si>
    <t>амортизацію необоротних активів</t>
  </si>
  <si>
    <t xml:space="preserve">збільшення (зменшення) забезпечень  </t>
  </si>
  <si>
    <t xml:space="preserve">збиток (прибуток) від нереалізованих курсових різниць </t>
  </si>
  <si>
    <t>збиток (прибуток) від неопераційної діяльності та інших негрошових операцій (розшифрувати)</t>
  </si>
  <si>
    <t>Зменшення (збільшення) оборотних активів (розшифрувати)</t>
  </si>
  <si>
    <t>Збільшення (зменшення) поточних зобов’язань (розшифрувати)</t>
  </si>
  <si>
    <t>транспортні витрати</t>
  </si>
  <si>
    <t>витрати на зберігання та упаковку</t>
  </si>
  <si>
    <t>Коефіцієнти рентабельності та прибутковості</t>
  </si>
  <si>
    <t>Аналіз капітальних інвестицій</t>
  </si>
  <si>
    <t>Коефіцієнти фінансової стійкості та ліквідності</t>
  </si>
  <si>
    <t>Стандарти звітності П(с)БОУ</t>
  </si>
  <si>
    <t>Стандарти звітності МСФЗ</t>
  </si>
  <si>
    <t>Перенесено з додаткового капіталу</t>
  </si>
  <si>
    <t>Марка</t>
  </si>
  <si>
    <t>Рік придбання</t>
  </si>
  <si>
    <t>Витрати, усього</t>
  </si>
  <si>
    <t>матеріальні витрати</t>
  </si>
  <si>
    <t>оплата праці</t>
  </si>
  <si>
    <t>амортизація</t>
  </si>
  <si>
    <t>інші витрати</t>
  </si>
  <si>
    <t>Договір</t>
  </si>
  <si>
    <t>Дата початку оренди</t>
  </si>
  <si>
    <t>Сума орендної плати</t>
  </si>
  <si>
    <t>Усього на рік</t>
  </si>
  <si>
    <t>Основні фінансові показники</t>
  </si>
  <si>
    <t>Чистий дохід від реалізації продукції (товарів, робіт, послуг)</t>
  </si>
  <si>
    <t>Відрахування частини чистого прибутку, усього, у тому числі:</t>
  </si>
  <si>
    <t>витрати на оренду службових автомобілів</t>
  </si>
  <si>
    <t>№</t>
  </si>
  <si>
    <t>Загальна кошторисна вартість</t>
  </si>
  <si>
    <t>Первісна балансова вартість введених потужностей на початок планового року</t>
  </si>
  <si>
    <t>Капітальні інвестиції</t>
  </si>
  <si>
    <t>IV. Капітальні інвестиції</t>
  </si>
  <si>
    <t xml:space="preserve">IV. Капітальні інвестиції </t>
  </si>
  <si>
    <t>VI. Звіт про фінансовий стан</t>
  </si>
  <si>
    <t>V. Коефіцієнтний аналіз</t>
  </si>
  <si>
    <t>8. Джерела капітальних інвестицій</t>
  </si>
  <si>
    <t>Інші операційні доходи (розшифрувати), у тому числі:</t>
  </si>
  <si>
    <t>курсові різниці</t>
  </si>
  <si>
    <t>Інші доходи (розшифрувати), у тому числі:</t>
  </si>
  <si>
    <t>Інші витрати (розшифрувати), у тому числі:</t>
  </si>
  <si>
    <t>2145/1</t>
  </si>
  <si>
    <t>2145/2</t>
  </si>
  <si>
    <t>4010</t>
  </si>
  <si>
    <t>x</t>
  </si>
  <si>
    <t>Адміністративні витрати, у тому числі:</t>
  </si>
  <si>
    <t>Витрати на збут, у тому числі:</t>
  </si>
  <si>
    <t>Рентабельність EBITDA</t>
  </si>
  <si>
    <t>Чистий  фінансовий результат</t>
  </si>
  <si>
    <t>Коефіцієнт рентабельності діяльності</t>
  </si>
  <si>
    <t>2120 / 2130</t>
  </si>
  <si>
    <t>Коефіцієнт фінансової стійкості</t>
  </si>
  <si>
    <t>Інші доходи/витрати</t>
  </si>
  <si>
    <t>Чистий рух грошових коштів від інвестиційної діяльності</t>
  </si>
  <si>
    <t>Пояснення та обґрунтування до запланованого рівня доходів/витрат</t>
  </si>
  <si>
    <t>Елементи операційних витрат</t>
  </si>
  <si>
    <t>тис. гривень (без ПДВ)</t>
  </si>
  <si>
    <t xml:space="preserve">      3. Інформація про бізнес підприємства (код рядка 1000 фінансового плану)</t>
  </si>
  <si>
    <t>6. Витрати, пов'язані з використанням власних службових автомобілів (у складі адміністративних витрат, рядок 1041)</t>
  </si>
  <si>
    <t>7. Витрати на оренду службових автомобілів (у складі адміністративних витрат, рядок 1042)</t>
  </si>
  <si>
    <t>Найменування об’єкта</t>
  </si>
  <si>
    <t>9. Капітальне будівництво (рядок 4010 таблиці 4)</t>
  </si>
  <si>
    <t>Прибуток (збиток) від операційної діяльності до змін в оборотному капіталі</t>
  </si>
  <si>
    <t>Інші поточні податки, збори, обов'язкові платежі до державного та місцевих бюджетів, у тому числі:</t>
  </si>
  <si>
    <t xml:space="preserve">                                (посада)</t>
  </si>
  <si>
    <t>_________________________</t>
  </si>
  <si>
    <t>____________________________________________</t>
  </si>
  <si>
    <t>Коди</t>
  </si>
  <si>
    <t>витрати, що здійснюються для підтримання об’єкта в робочому стані (проведення ремонту, технічного огляду, нагляду, обслуговування тощо)</t>
  </si>
  <si>
    <t>інші операційні витрати (розшифрувати)</t>
  </si>
  <si>
    <t>Неконтрольована частка</t>
  </si>
  <si>
    <t>плановий рік +1 рік</t>
  </si>
  <si>
    <t>плановий рік +2 роки</t>
  </si>
  <si>
    <t>плановий рік +3 роки</t>
  </si>
  <si>
    <t>погашення реструктуризованих та відстрочених сум,  що підлягають сплаті в поточному році до бюджетів та державних цільових фондів</t>
  </si>
  <si>
    <t xml:space="preserve">                                                                   (посада)</t>
  </si>
  <si>
    <t xml:space="preserve">                (ініціали, прізвище)    </t>
  </si>
  <si>
    <t>директор</t>
  </si>
  <si>
    <t>працівники</t>
  </si>
  <si>
    <t>Найменування показника</t>
  </si>
  <si>
    <t>Інформація згідно із стратегічним планом розвитку</t>
  </si>
  <si>
    <t>у тому числі грошові кошти та їх еквіваленти</t>
  </si>
  <si>
    <t>у тому числі державні гранти і субсидії</t>
  </si>
  <si>
    <t>у тому числі фінансові запозичення</t>
  </si>
  <si>
    <t>Усього зобов'язання і забезпечення</t>
  </si>
  <si>
    <t>Усього активи</t>
  </si>
  <si>
    <t>Доходи і витрати (деталізація)</t>
  </si>
  <si>
    <t>Доходи/витрати від фінансової та інвестиційної діяльності
(рядок 1110 + рядок 1120 - рядок 1130 - рядок 1140)</t>
  </si>
  <si>
    <t>Інші доходи/витрати
(рядок 1150 - рядок 1160)</t>
  </si>
  <si>
    <t>Фінансовий результат від операційної діяльності (рядок 1100)</t>
  </si>
  <si>
    <t>плюс амортизація (рядок 1530)</t>
  </si>
  <si>
    <t>мінус операційні доходи від курсових різниць (рядок 1031)</t>
  </si>
  <si>
    <t>плюс операційні витрати від курсових різниць (рядок 1084)</t>
  </si>
  <si>
    <t>Інші операційні доходи/витрати
(рядок 1030 - рядок 1080)</t>
  </si>
  <si>
    <t>Надходження</t>
  </si>
  <si>
    <t xml:space="preserve">Надходження </t>
  </si>
  <si>
    <t>Витрати</t>
  </si>
  <si>
    <t>Ковенанти/обмежувальні коефіцієнти</t>
  </si>
  <si>
    <t>Фонд оплати праці, тис. гривень, у тому числі:</t>
  </si>
  <si>
    <t>Витрати на оплату праці, тис. гривень, у тому числі:</t>
  </si>
  <si>
    <t>Плановий рік до плану поточного року, %</t>
  </si>
  <si>
    <t>Плановий рік до факту минулого року, %</t>
  </si>
  <si>
    <t>адміністративно-управлінський персонал</t>
  </si>
  <si>
    <t>Незавершене будівництво на початок планового року</t>
  </si>
  <si>
    <t>власні кошти</t>
  </si>
  <si>
    <t>кредитні кошти</t>
  </si>
  <si>
    <t>Документ, яким затверджений титул будови, із зазначенням органу, який його погодив</t>
  </si>
  <si>
    <t>У тому числі за їх видами</t>
  </si>
  <si>
    <t xml:space="preserve">                    (підпис)</t>
  </si>
  <si>
    <t xml:space="preserve">                                     (посада)</t>
  </si>
  <si>
    <t xml:space="preserve">Найменування об’єктів </t>
  </si>
  <si>
    <t>Власні кошти (розшифрувати)</t>
  </si>
  <si>
    <t>Валовий прибуток/збиток</t>
  </si>
  <si>
    <t>витрати на сировину та основні матеріали</t>
  </si>
  <si>
    <t>Доходи і витрати (узагальнені показники)</t>
  </si>
  <si>
    <t>Матеріальні витрати, у тому числі:</t>
  </si>
  <si>
    <t>Коефіцієнт відношення боргу до EBITDA
(довгострокові зобов'язання, рядок 6040 + поточні зобов'язання, рядок 6050 / EBITDA, рядок 1410)</t>
  </si>
  <si>
    <t>Коефіцієнт фінансової стійкості
(власний капітал, рядок 6090 / довгострокові зобов'язання, рядок 6040 + поточні зобов'язання, рядок 6050)</t>
  </si>
  <si>
    <t>Коефіцієнт поточної ліквідності (покриття)
(оборотні активи, рядок 6010 / поточні зобов'язання, рядок 6050)</t>
  </si>
  <si>
    <t>Коефіцієнт відношення капітальних інвестицій до амортизації
(рядок 4000 / рядок 1530)</t>
  </si>
  <si>
    <t>Коефіцієнт відношення капітальних інвестицій до чистого доходу (виручки) від реалізації продукції (товарів, робіт, послуг)
(рядок 4000 / рядок 1000)</t>
  </si>
  <si>
    <t>керівники</t>
  </si>
  <si>
    <t>професіонали</t>
  </si>
  <si>
    <t>фахівці</t>
  </si>
  <si>
    <t>технічні службовці</t>
  </si>
  <si>
    <t>робітники</t>
  </si>
  <si>
    <t>інші категорії</t>
  </si>
  <si>
    <t>Середньомісячна заробітна плата одного працівника, гривень</t>
  </si>
  <si>
    <t>Середньомісячний дохід одного працівника, гривень</t>
  </si>
  <si>
    <t xml:space="preserve"> У разі збільшення витрат на оплату праці в плановому році порівняно з установленим рівнем поточного року та фактом попереднього року надаються обґрунтування. </t>
  </si>
  <si>
    <t xml:space="preserve">      2. Перелік підприємств, які включені до консолідованого (зведеного) фінансового плану</t>
  </si>
  <si>
    <t>Найменування підприємства</t>
  </si>
  <si>
    <t>Питома вага в загальному обсязі реалізації, %</t>
  </si>
  <si>
    <t>чистий дохід  від реалізації продукції (товарів, робіт, послуг),     тис. гривень</t>
  </si>
  <si>
    <t>кількість продукції/             наданих послуг, одиниця виміру</t>
  </si>
  <si>
    <t>ціна одиниці     (вартість  продукції/     наданих послуг), гривень</t>
  </si>
  <si>
    <t>Дата видачі/погашення (графік)</t>
  </si>
  <si>
    <t xml:space="preserve">Довгострокові зобов'язання, усього </t>
  </si>
  <si>
    <t>Короткострокові зобов'язання, усього</t>
  </si>
  <si>
    <t>Інші фінансові зобов'язання, усього</t>
  </si>
  <si>
    <t xml:space="preserve">у тому числі </t>
  </si>
  <si>
    <t>Рік початку                і закінчення будівництва</t>
  </si>
  <si>
    <t>Інформація щодо проектно-кошторисної документації (стан розроблення, затвердження,                                     у разі затвердження зазначити орган, яким затверджено, та відповідний документ)</t>
  </si>
  <si>
    <t xml:space="preserve">               (підпис)</t>
  </si>
  <si>
    <t>Податок на додану вартість, нарахований до сплати до державного бюджету за підсумками звітного періоду</t>
  </si>
  <si>
    <t>Податок на додану вартість, що підлягає відшкодуванню з державного бюджету за підсумками звітного періоду</t>
  </si>
  <si>
    <t>Збільшення</t>
  </si>
  <si>
    <t>Характеризує ефективність використання активів підприємства</t>
  </si>
  <si>
    <t>Характеризує ефективність господарської діяльності підприємства</t>
  </si>
  <si>
    <t>Характеризує співвідношення власних та позикових коштів і залежність підприємства від зовнішніх фінансових джерел</t>
  </si>
  <si>
    <t>Характеризує інвестиційну політику підприємства</t>
  </si>
  <si>
    <t>Показує достатність ресурсів підприємства, які може бути використано для погашення його поточних зобов'язань.  Нормативним значенням для цього показника є &gt; 1–1,5</t>
  </si>
  <si>
    <t>Мета використання</t>
  </si>
  <si>
    <t>освоєння капітальних вкладень</t>
  </si>
  <si>
    <t>фінансування капітальних інвестицій (оплата грошовими коштами), усього</t>
  </si>
  <si>
    <t>М. П.</t>
  </si>
  <si>
    <t>План з повернення коштів</t>
  </si>
  <si>
    <t>мінус/плюс значні нетипові операційні доходи/витрати (розшифрувати)</t>
  </si>
  <si>
    <t>Валова рентабельність
(валовий прибуток, рядок 1020 / чистий дохід від реалізації продукції (товарів, робіт, послуг), рядок 1000, %)</t>
  </si>
  <si>
    <t>Рентабельність EBITDA
(EBITDA, рядок 1410 / чистий дохід від реалізації продукції (товарів, робіт, послуг), рядок 1000, %)</t>
  </si>
  <si>
    <t>Коефіцієнт зносу основних засобів 
(сума зносу / первісна вартість основних засобів) 
(форма 1, рядок 1012 / форма 1, рядок 1011)</t>
  </si>
  <si>
    <t>Інші коефіцієнти/ковенанти, якщо такі передбачені умовами кредитних договорів, із зазначенням банку, валюти та суми зобов'язання на дату останньої звітності, строку погашення. У графі "Оптимальне значення" вказати граничне значення коефіцієнта</t>
  </si>
  <si>
    <t>План із залучення коштів</t>
  </si>
  <si>
    <t>плановий рік
+4 роки</t>
  </si>
  <si>
    <t>Податок на додану вартість нарахований/до відшкодування
(з мінусом)</t>
  </si>
  <si>
    <t>Коефіцієнт рентабельності активів
(чистий фінансовий результат, рядок 1200 / вартість активів, рядок 6030)</t>
  </si>
  <si>
    <t>Коефіцієнт рентабельності власного капіталу
(чистий фінансовий результат, рядок 1200 / власний капітал, рядок 6090)</t>
  </si>
  <si>
    <t>Коефіцієнт рентабельності діяльності
(чистий фінансовий результат, рядок 1200 / чистий дохід від реалізації продукції (товарів, робіт, послуг), рядок 1000)</t>
  </si>
  <si>
    <t>Відрахування частини чистого прибутку</t>
  </si>
  <si>
    <t>Сплата інших податків, зборів, обов'язкових платежів до державного та місцевих бюджетів</t>
  </si>
  <si>
    <t>Усього виплат</t>
  </si>
  <si>
    <t>Усього доходів (рядок 1000 + рядок 1030 + рядок 1110 + рядок 1120+ рядок 1150)</t>
  </si>
  <si>
    <t>Усього витрат (рядок 1010 + рядок 1040 + рядок 1070 + рядок 1080 + рядок 1130 + рядок 1140 + рядок 1160 + рядок 1180 + рядок 1190)</t>
  </si>
  <si>
    <t>План</t>
  </si>
  <si>
    <t>І   квартал</t>
  </si>
  <si>
    <t>півріччя</t>
  </si>
  <si>
    <t>9 місяців</t>
  </si>
  <si>
    <t>Таблиця IІ. Розрахунки з бюджетом</t>
  </si>
  <si>
    <t>Таблиця I. Формування фінансових результатів</t>
  </si>
  <si>
    <t>внесок 15 % чистого прибутку до загального фонду міського бюджету</t>
  </si>
  <si>
    <t>внесок 60 % частини прибутку, який залишається в розпорядженні підприємства після оподаткування відповідно до чинного законодавства та сплати 15 % чистого прибутку до загального фонду міського бюджету</t>
  </si>
  <si>
    <t>Таблиця ІІІ. Рух грошових коштів</t>
  </si>
  <si>
    <t>І  квартал</t>
  </si>
  <si>
    <t>І квартал</t>
  </si>
  <si>
    <t xml:space="preserve">І квартал </t>
  </si>
  <si>
    <t>РОЗГЛЯНУТО __________________________________________</t>
  </si>
  <si>
    <t>до Порядку складання, затвердження та контролю виконання фінансових планів підприємств комунальної власності територіальної громади міста Дніпропетровська</t>
  </si>
  <si>
    <t xml:space="preserve">(прізвище, ініціали та підпис керівника виконавчого органу міської ради відповідно до підпорядкованості, який розглянув фінансовий план) </t>
  </si>
  <si>
    <t>ЗАТВЕРДЖЕНО ______________________________</t>
  </si>
  <si>
    <t xml:space="preserve">(дата та номер рішення виконавчого </t>
  </si>
  <si>
    <t>комітету міської ради)</t>
  </si>
  <si>
    <r>
      <t xml:space="preserve">Орган державного управління  </t>
    </r>
    <r>
      <rPr>
        <b/>
        <i/>
        <sz val="16"/>
        <rFont val="Times New Roman"/>
        <family val="1"/>
        <charset val="204"/>
      </rPr>
      <t xml:space="preserve"> </t>
    </r>
  </si>
  <si>
    <t>Одиниця виміру, тис. гривень без десяткових знаків</t>
  </si>
  <si>
    <t xml:space="preserve">                      (посада)</t>
  </si>
  <si>
    <t>військовий збір</t>
  </si>
  <si>
    <t>2147/1</t>
  </si>
  <si>
    <t>1000/1</t>
  </si>
  <si>
    <t>1062/1</t>
  </si>
  <si>
    <t>1062/2</t>
  </si>
  <si>
    <t>1062/3</t>
  </si>
  <si>
    <t>1062/4</t>
  </si>
  <si>
    <t>1030/1</t>
  </si>
  <si>
    <t>у тому числі за основними видами діяльності за КВЕД 81.29</t>
  </si>
  <si>
    <t xml:space="preserve">Діяльність із охорони та використання памяток історії, будівель та інших памяток культури   </t>
  </si>
  <si>
    <t>1030/2</t>
  </si>
  <si>
    <t>цільове фінансування</t>
  </si>
  <si>
    <t>1062/5</t>
  </si>
  <si>
    <t>1062/6</t>
  </si>
  <si>
    <t>1062/7</t>
  </si>
  <si>
    <t>1062/8</t>
  </si>
  <si>
    <t>1062/9</t>
  </si>
  <si>
    <t>1062/10</t>
  </si>
  <si>
    <t>1062/11</t>
  </si>
  <si>
    <t>1062/12</t>
  </si>
  <si>
    <t>1062/13</t>
  </si>
  <si>
    <t>1062/14</t>
  </si>
  <si>
    <t>1062/15</t>
  </si>
  <si>
    <t>1062/16</t>
  </si>
  <si>
    <t>орендна плата</t>
  </si>
  <si>
    <t>житлово-експлуатаційні послуги</t>
  </si>
  <si>
    <r>
      <t xml:space="preserve">Керівник          </t>
    </r>
    <r>
      <rPr>
        <b/>
        <u/>
        <sz val="16"/>
        <rFont val="Times New Roman"/>
        <family val="1"/>
        <charset val="204"/>
      </rPr>
      <t>Директор</t>
    </r>
  </si>
  <si>
    <r>
      <t xml:space="preserve">Керівник                             </t>
    </r>
    <r>
      <rPr>
        <b/>
        <u/>
        <sz val="20"/>
        <rFont val="Times New Roman"/>
        <family val="1"/>
        <charset val="204"/>
      </rPr>
      <t>Директор</t>
    </r>
    <r>
      <rPr>
        <sz val="14"/>
        <rFont val="Times New Roman"/>
        <family val="1"/>
        <charset val="204"/>
      </rPr>
      <t xml:space="preserve"> </t>
    </r>
  </si>
  <si>
    <r>
      <t xml:space="preserve">Керівник    </t>
    </r>
    <r>
      <rPr>
        <sz val="14"/>
        <rFont val="Times New Roman"/>
        <family val="1"/>
        <charset val="204"/>
      </rPr>
      <t xml:space="preserve"> </t>
    </r>
    <r>
      <rPr>
        <b/>
        <u/>
        <sz val="20"/>
        <rFont val="Times New Roman"/>
        <family val="1"/>
        <charset val="204"/>
      </rPr>
      <t>Директор</t>
    </r>
  </si>
  <si>
    <t>Х</t>
  </si>
  <si>
    <r>
      <t xml:space="preserve">Керівник                     </t>
    </r>
    <r>
      <rPr>
        <b/>
        <u/>
        <sz val="14"/>
        <rFont val="Times New Roman"/>
        <family val="1"/>
        <charset val="204"/>
      </rPr>
      <t>Директор</t>
    </r>
  </si>
  <si>
    <t>1085/1</t>
  </si>
  <si>
    <t>1085/2</t>
  </si>
  <si>
    <t>1085/3</t>
  </si>
  <si>
    <r>
      <t xml:space="preserve">                             Керівник                  </t>
    </r>
    <r>
      <rPr>
        <sz val="14"/>
        <rFont val="Times New Roman"/>
        <family val="1"/>
        <charset val="204"/>
      </rPr>
      <t xml:space="preserve"> </t>
    </r>
    <r>
      <rPr>
        <b/>
        <u/>
        <sz val="16"/>
        <rFont val="Times New Roman"/>
        <family val="1"/>
        <charset val="204"/>
      </rPr>
      <t>Директор</t>
    </r>
  </si>
  <si>
    <r>
      <t xml:space="preserve">Керівник       </t>
    </r>
    <r>
      <rPr>
        <b/>
        <u/>
        <sz val="16"/>
        <rFont val="Times New Roman"/>
        <family val="1"/>
        <charset val="204"/>
      </rPr>
      <t>Директор</t>
    </r>
  </si>
  <si>
    <t>коригування на цільове фінансування  капітальних інвестицій, що включається до доходів</t>
  </si>
  <si>
    <t>3030/1</t>
  </si>
  <si>
    <r>
      <t>Керівник</t>
    </r>
    <r>
      <rPr>
        <sz val="14"/>
        <rFont val="Times New Roman"/>
        <family val="1"/>
        <charset val="204"/>
      </rPr>
      <t xml:space="preserve">        </t>
    </r>
    <r>
      <rPr>
        <b/>
        <u/>
        <sz val="16"/>
        <rFont val="Times New Roman"/>
        <family val="1"/>
        <charset val="204"/>
      </rPr>
      <t>Директор</t>
    </r>
  </si>
  <si>
    <t>91.03</t>
  </si>
  <si>
    <t>Комунальне підприємство</t>
  </si>
  <si>
    <t>Самарський район</t>
  </si>
  <si>
    <t>Комунальна</t>
  </si>
  <si>
    <t>1054/1</t>
  </si>
  <si>
    <t>1054/2</t>
  </si>
  <si>
    <t>1018/1</t>
  </si>
  <si>
    <t>сувенірна продукція</t>
  </si>
  <si>
    <t>3310/1</t>
  </si>
  <si>
    <t>придбання інших необоротних матеріальних активів</t>
  </si>
  <si>
    <t>________________________________________</t>
  </si>
  <si>
    <t>1062/17</t>
  </si>
  <si>
    <t>дохід від цільового фінансування капітальних інвестицій пропорційно амортизації</t>
  </si>
  <si>
    <t xml:space="preserve">землевпорядна документація </t>
  </si>
  <si>
    <t>предпроектні пропозиції (розробка концепції)</t>
  </si>
  <si>
    <t>науково-археологічна розвідка</t>
  </si>
  <si>
    <t>технічне та програмне обслуговування оргтехніки</t>
  </si>
  <si>
    <t>Д.Г.Каюк</t>
  </si>
  <si>
    <t>1062/18</t>
  </si>
  <si>
    <t>1062/19</t>
  </si>
  <si>
    <t>Д .Г. Каюк</t>
  </si>
  <si>
    <t>Д.Г. Каюк</t>
  </si>
  <si>
    <t>Д. Г. Каюк</t>
  </si>
  <si>
    <t>інші джерела (зазначити джерело) фінансування з мізцевого бюджету</t>
  </si>
  <si>
    <t>Каюк Д.Г.</t>
  </si>
  <si>
    <t>49127 м.Дніпро, вул. 20-річчя Перемоги,25</t>
  </si>
  <si>
    <t xml:space="preserve">послуги по здійсненню підводно-пошукових заходів, не пов’язаних з надзвичайними ситуаціями (обстеження та очищення дна) на території пляжу </t>
  </si>
  <si>
    <t>3470/1</t>
  </si>
  <si>
    <t>3470/2</t>
  </si>
  <si>
    <t>1030/3</t>
  </si>
  <si>
    <t>1030/4</t>
  </si>
  <si>
    <t>благодійні внески</t>
  </si>
  <si>
    <t>плата за тимчасове розміщення об'єктів</t>
  </si>
  <si>
    <t>витрати на зв’язок (інтернет)</t>
  </si>
  <si>
    <t>1030/5</t>
  </si>
  <si>
    <t>розрахунково-касове обслуговування</t>
  </si>
  <si>
    <t>поточний ремонт приміщення</t>
  </si>
  <si>
    <t>придбання (виготовлення)основних засобів</t>
  </si>
  <si>
    <t xml:space="preserve"> Комунальне підприємство "Етнографічні парки Дніпра" Дніпровської міської ради</t>
  </si>
  <si>
    <t xml:space="preserve">      Загальна інформація про підприємство (резюме): Комунальне підприємство «Етнографічні парки Дніпра» Дніпровської міської ради створене рішенням Дніпропетровської міської ради від 12.09.2012 № 64/27 "Про створення Комунального підприємства «Етнографічні парки Дніпропетровська» Дніпропетровської міської ради та Комунального закладу "База відпочинку пільгових категорій населення та дітей, які потребують соціального захисту, міста Дніпропетровська" Дніпропетровської міської ради". Підприємство здійснює діяльність із охорони та використання пам`яток історії, будівель та інших пам`яток культури.  </t>
  </si>
  <si>
    <t xml:space="preserve"> 0661182646</t>
  </si>
  <si>
    <t>Міські районні у містах ради та їх виконавчі комітети</t>
  </si>
  <si>
    <t>проведення фестивалів, заходів</t>
  </si>
  <si>
    <t>передача с балансу на баланс основного засобу</t>
  </si>
  <si>
    <t>3030/2</t>
  </si>
  <si>
    <t>3480/1</t>
  </si>
  <si>
    <t>розрахунки з бюджетом</t>
  </si>
  <si>
    <t>3050/1</t>
  </si>
  <si>
    <t>3050/2</t>
  </si>
  <si>
    <t>запаси</t>
  </si>
  <si>
    <t>3060/1</t>
  </si>
  <si>
    <t>доходи майбутніх періодів</t>
  </si>
  <si>
    <t>придбання інших необоротних матеріальних активів (власні кошти)</t>
  </si>
  <si>
    <t>дохід від цільового фінансування запасів</t>
  </si>
  <si>
    <t>3060/2</t>
  </si>
  <si>
    <t>поточна кредиторська заборгованість</t>
  </si>
  <si>
    <t>3310/2</t>
  </si>
  <si>
    <t>Комунальне підприємство "Етнографічні парки Дніпра" Дніпровської міської ради</t>
  </si>
  <si>
    <t>ПОГОДЖЕНО</t>
  </si>
  <si>
    <t xml:space="preserve">Міський голова </t>
  </si>
  <si>
    <t>_______________________________ Б. А. Філатов   (прізвище та ініціали та підпис)</t>
  </si>
  <si>
    <t>спонсорська допомога</t>
  </si>
  <si>
    <t>1030/6</t>
  </si>
  <si>
    <t>розробка логотипу підприємства</t>
  </si>
  <si>
    <t>редизайн веб-сайта підприємства</t>
  </si>
  <si>
    <t>благоустрій території</t>
  </si>
  <si>
    <t>послуги з проведення лицарського турніру</t>
  </si>
  <si>
    <t>послуги з прведення театралізованого штурму фортеці</t>
  </si>
  <si>
    <t>Фактичний показник за 
2017 минулий рік</t>
  </si>
  <si>
    <t>Плановий показник поточного 
2018 року</t>
  </si>
  <si>
    <t>Фактичний показник поточного року за останній звітний період
2018 рік</t>
  </si>
  <si>
    <t>Плановий 2019  рік</t>
  </si>
  <si>
    <t>внески органів місцевого самоврядування до статутного капіталу</t>
  </si>
  <si>
    <t>3480/2</t>
  </si>
  <si>
    <t>теплопостачання</t>
  </si>
  <si>
    <t>канцтовари</t>
  </si>
  <si>
    <t>Середньооблікова кількість штатних працівників   4</t>
  </si>
  <si>
    <t>юридичні послуги</t>
  </si>
  <si>
    <t>Діяльність із охорони та використання пам’яток історії, будівель та інших пам’яток культури</t>
  </si>
  <si>
    <t>1062/20</t>
  </si>
  <si>
    <t>Технічна інвентаризація</t>
  </si>
  <si>
    <t>Проект підключення до електричних мереж та монтажні роботи</t>
  </si>
  <si>
    <t>Експертна грошова оцінка прпва постійного користування земельною ділянкою</t>
  </si>
  <si>
    <t>1085/4</t>
  </si>
  <si>
    <t>1085/5</t>
  </si>
  <si>
    <t>1085/6</t>
  </si>
  <si>
    <t>1085/7</t>
  </si>
  <si>
    <t>Паливо - мастильні матеріали</t>
  </si>
  <si>
    <t>Господарчі товари</t>
  </si>
  <si>
    <t>1085/8</t>
  </si>
  <si>
    <t>амортизація основних засобів і інших необоротних матеріальних активів</t>
  </si>
  <si>
    <t>Подрібнювач гілок</t>
  </si>
  <si>
    <t xml:space="preserve">Акумуляторна мотокоса </t>
  </si>
  <si>
    <t xml:space="preserve">Акумулятор ранцевий </t>
  </si>
  <si>
    <t xml:space="preserve">Мотокоса  </t>
  </si>
  <si>
    <t>3270/1</t>
  </si>
  <si>
    <t>3270/2</t>
  </si>
  <si>
    <t>3270/3</t>
  </si>
  <si>
    <t>3270/4</t>
  </si>
  <si>
    <t>3270/5</t>
  </si>
  <si>
    <t>3270/6</t>
  </si>
  <si>
    <t>Макет "Фортеця"</t>
  </si>
  <si>
    <t>Ноутбуки</t>
  </si>
  <si>
    <t>24</t>
  </si>
  <si>
    <t>1085/9</t>
  </si>
  <si>
    <t>Поточний ремонт обладнання</t>
  </si>
  <si>
    <t>Адміністративний збір</t>
  </si>
  <si>
    <t xml:space="preserve">Директор департаменту парків та рекреації Дніпровської міської ради </t>
  </si>
  <si>
    <t>_________________________ М. І. Музика</t>
  </si>
  <si>
    <t>до фінансового плану на 2020 рік</t>
  </si>
  <si>
    <t>ФІНАНСОВИЙ ПЛАН ПІДПРИЄМСТВА НА 2020 рік</t>
  </si>
  <si>
    <t>Постачання пакетів оновлення для  ПЗ «M.E.Doc», електроні підписи, супровід та обслуговування ПЗ "ЄІСБУ"</t>
  </si>
  <si>
    <t>52</t>
  </si>
  <si>
    <t>Рік 2020</t>
  </si>
  <si>
    <t>1030/7</t>
  </si>
  <si>
    <t>дохід від цільового фінансування капітальних інвестицій (залишкова вартість переданих основних засобів)</t>
  </si>
  <si>
    <t xml:space="preserve">ТМЦ </t>
  </si>
  <si>
    <t>1085/10</t>
  </si>
  <si>
    <t>Залишкова вартість переданих основних засобів</t>
  </si>
  <si>
    <t>Вартість переданих запасів</t>
  </si>
  <si>
    <t>1085/11</t>
  </si>
  <si>
    <t>проведення конференцій, криглого столу</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</si>
</sst>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6" formatCode="#,##0&quot;р.&quot;;[Red]\-#,##0&quot;р.&quot;"/>
    <numFmt numFmtId="7" formatCode="#,##0.00&quot;р.&quot;;\-#,##0.00&quot;р.&quot;"/>
    <numFmt numFmtId="43" formatCode="_-* #,##0.00_р_._-;\-* #,##0.00_р_._-;_-* &quot;-&quot;??_р_._-;_-@_-"/>
    <numFmt numFmtId="164" formatCode="_-* #,##0.00_₴_-;\-* #,##0.00_₴_-;_-* &quot;-&quot;??_₴_-;_-@_-"/>
    <numFmt numFmtId="165" formatCode="_-* #,##0.00\ _г_р_н_._-;\-* #,##0.00\ _г_р_н_._-;_-* &quot;-&quot;??\ _г_р_н_._-;_-@_-"/>
    <numFmt numFmtId="166" formatCode="0.0"/>
    <numFmt numFmtId="167" formatCode="#,##0.0"/>
    <numFmt numFmtId="168" formatCode="###\ ##0.000"/>
    <numFmt numFmtId="169" formatCode="_(&quot;$&quot;* #,##0.00_);_(&quot;$&quot;* \(#,##0.00\);_(&quot;$&quot;* &quot;-&quot;??_);_(@_)"/>
    <numFmt numFmtId="170" formatCode="_(* #,##0_);_(* \(#,##0\);_(* &quot;-&quot;_);_(@_)"/>
    <numFmt numFmtId="171" formatCode="_(* #,##0.00_);_(* \(#,##0.00\);_(* &quot;-&quot;??_);_(@_)"/>
    <numFmt numFmtId="172" formatCode="#,##0.0_ ;[Red]\-#,##0.0\ "/>
    <numFmt numFmtId="173" formatCode="0.0;\(0.0\);\ ;\-"/>
    <numFmt numFmtId="174" formatCode="dd\.mm\.yyyy;@"/>
    <numFmt numFmtId="175" formatCode="_(* #,##0.0_);_(* \(#,##0.0\);_(* &quot;-&quot;??_);_(@_)"/>
    <numFmt numFmtId="176" formatCode="_(* #,##0_);_(* \(#,##0\);_(* &quot;-&quot;??_);_(@_)"/>
  </numFmts>
  <fonts count="87">
    <font>
      <sz val="10"/>
      <name val="Arial Cyr"/>
      <charset val="204"/>
    </font>
    <font>
      <sz val="11"/>
      <color indexed="8"/>
      <name val="Calibri"/>
      <family val="2"/>
      <charset val="204"/>
    </font>
    <font>
      <sz val="10"/>
      <name val="Arial Cyr"/>
      <charset val="204"/>
    </font>
    <font>
      <sz val="8"/>
      <name val="Arial Cyr"/>
      <charset val="204"/>
    </font>
    <font>
      <b/>
      <sz val="14"/>
      <name val="Times New Roman"/>
      <family val="1"/>
      <charset val="204"/>
    </font>
    <font>
      <sz val="14"/>
      <name val="Times New Roman"/>
      <family val="1"/>
      <charset val="204"/>
    </font>
    <font>
      <i/>
      <sz val="14"/>
      <name val="Times New Roman"/>
      <family val="1"/>
      <charset val="204"/>
    </font>
    <font>
      <b/>
      <i/>
      <sz val="14"/>
      <name val="Times New Roman"/>
      <family val="1"/>
      <charset val="204"/>
    </font>
    <font>
      <sz val="13"/>
      <name val="Times New Roman"/>
      <family val="1"/>
      <charset val="204"/>
    </font>
    <font>
      <b/>
      <sz val="13"/>
      <name val="Times New Roman"/>
      <family val="1"/>
      <charset val="204"/>
    </font>
    <font>
      <sz val="12"/>
      <name val="Times New Roman"/>
      <family val="1"/>
      <charset val="204"/>
    </font>
    <font>
      <sz val="8"/>
      <name val="Arial"/>
      <family val="2"/>
    </font>
    <font>
      <sz val="10"/>
      <name val="Times New Roman"/>
      <family val="1"/>
      <charset val="204"/>
    </font>
    <font>
      <sz val="10"/>
      <name val="Arial"/>
      <family val="2"/>
      <charset val="204"/>
    </font>
    <font>
      <sz val="10"/>
      <name val="Arial Cyr"/>
      <family val="2"/>
      <charset val="204"/>
    </font>
    <font>
      <sz val="14"/>
      <name val="Arial Cyr"/>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Helv"/>
      <charset val="204"/>
    </font>
    <font>
      <sz val="11"/>
      <color indexed="8"/>
      <name val="Arial Cyr"/>
      <family val="2"/>
      <charset val="204"/>
    </font>
    <font>
      <sz val="11"/>
      <color indexed="9"/>
      <name val="Arial Cyr"/>
      <family val="2"/>
      <charset val="204"/>
    </font>
    <font>
      <b/>
      <sz val="12"/>
      <name val="Arial"/>
      <family val="2"/>
      <charset val="204"/>
    </font>
    <font>
      <sz val="10"/>
      <name val="FreeSet"/>
      <family val="2"/>
    </font>
    <font>
      <u/>
      <sz val="10"/>
      <color indexed="12"/>
      <name val="Arial"/>
      <family val="2"/>
      <charset val="204"/>
    </font>
    <font>
      <b/>
      <sz val="14"/>
      <name val="Arial"/>
      <family val="2"/>
      <charset val="204"/>
    </font>
    <font>
      <b/>
      <sz val="12"/>
      <color indexed="9"/>
      <name val="Arial"/>
      <family val="2"/>
      <charset val="204"/>
    </font>
    <font>
      <b/>
      <i/>
      <sz val="14"/>
      <name val="Arial"/>
      <family val="2"/>
      <charset val="204"/>
    </font>
    <font>
      <b/>
      <i/>
      <sz val="14"/>
      <color indexed="9"/>
      <name val="Arial"/>
      <family val="2"/>
      <charset val="204"/>
    </font>
    <font>
      <b/>
      <i/>
      <sz val="12"/>
      <color indexed="9"/>
      <name val="Arial"/>
      <family val="2"/>
      <charset val="204"/>
    </font>
    <font>
      <b/>
      <sz val="11"/>
      <name val="Arial"/>
      <family val="2"/>
      <charset val="204"/>
    </font>
    <font>
      <b/>
      <sz val="11"/>
      <color indexed="9"/>
      <name val="Arial"/>
      <family val="2"/>
      <charset val="204"/>
    </font>
    <font>
      <sz val="12"/>
      <color indexed="9"/>
      <name val="Bookman Old Style"/>
      <family val="1"/>
      <charset val="204"/>
    </font>
    <font>
      <sz val="11"/>
      <name val="Arial"/>
      <family val="2"/>
      <charset val="204"/>
    </font>
    <font>
      <sz val="11"/>
      <color indexed="9"/>
      <name val="Arial"/>
      <family val="2"/>
      <charset val="204"/>
    </font>
    <font>
      <i/>
      <sz val="11"/>
      <name val="Arial"/>
      <family val="2"/>
      <charset val="204"/>
    </font>
    <font>
      <b/>
      <i/>
      <sz val="11"/>
      <color indexed="9"/>
      <name val="Arial"/>
      <family val="2"/>
      <charset val="204"/>
    </font>
    <font>
      <b/>
      <sz val="10"/>
      <name val="Arial"/>
      <family val="2"/>
      <charset val="204"/>
    </font>
    <font>
      <sz val="11"/>
      <color indexed="62"/>
      <name val="Arial Cyr"/>
      <family val="2"/>
      <charset val="204"/>
    </font>
    <font>
      <b/>
      <sz val="11"/>
      <color indexed="63"/>
      <name val="Arial Cyr"/>
      <family val="2"/>
      <charset val="204"/>
    </font>
    <font>
      <b/>
      <sz val="11"/>
      <color indexed="52"/>
      <name val="Arial Cyr"/>
      <family val="2"/>
      <charset val="204"/>
    </font>
    <font>
      <b/>
      <sz val="15"/>
      <color indexed="56"/>
      <name val="Arial Cyr"/>
      <family val="2"/>
      <charset val="204"/>
    </font>
    <font>
      <b/>
      <sz val="13"/>
      <color indexed="56"/>
      <name val="Arial Cyr"/>
      <family val="2"/>
      <charset val="204"/>
    </font>
    <font>
      <b/>
      <sz val="11"/>
      <color indexed="56"/>
      <name val="Arial Cyr"/>
      <family val="2"/>
      <charset val="204"/>
    </font>
    <font>
      <b/>
      <sz val="11"/>
      <color indexed="8"/>
      <name val="Arial Cyr"/>
      <family val="2"/>
      <charset val="204"/>
    </font>
    <font>
      <b/>
      <sz val="11"/>
      <color indexed="9"/>
      <name val="Arial Cyr"/>
      <family val="2"/>
      <charset val="204"/>
    </font>
    <font>
      <sz val="11"/>
      <color indexed="60"/>
      <name val="Arial Cyr"/>
      <family val="2"/>
      <charset val="204"/>
    </font>
    <font>
      <sz val="11"/>
      <color indexed="20"/>
      <name val="Arial Cyr"/>
      <family val="2"/>
      <charset val="204"/>
    </font>
    <font>
      <i/>
      <sz val="11"/>
      <color indexed="23"/>
      <name val="Arial Cyr"/>
      <family val="2"/>
      <charset val="204"/>
    </font>
    <font>
      <sz val="12"/>
      <name val="Arial Cyr"/>
      <family val="2"/>
      <charset val="204"/>
    </font>
    <font>
      <sz val="11"/>
      <color indexed="52"/>
      <name val="Arial Cyr"/>
      <family val="2"/>
      <charset val="204"/>
    </font>
    <font>
      <sz val="10"/>
      <name val="Helv"/>
    </font>
    <font>
      <sz val="11"/>
      <color indexed="10"/>
      <name val="Arial Cyr"/>
      <family val="2"/>
      <charset val="204"/>
    </font>
    <font>
      <sz val="12"/>
      <name val="Journal"/>
    </font>
    <font>
      <sz val="11"/>
      <color indexed="17"/>
      <name val="Arial Cyr"/>
      <family val="2"/>
      <charset val="204"/>
    </font>
    <font>
      <sz val="10"/>
      <name val="Tahoma"/>
      <family val="2"/>
      <charset val="204"/>
    </font>
    <font>
      <sz val="10"/>
      <name val="Petersburg"/>
    </font>
    <font>
      <sz val="16"/>
      <color indexed="8"/>
      <name val="Times New Roman"/>
      <family val="1"/>
      <charset val="204"/>
    </font>
    <font>
      <sz val="16"/>
      <name val="Times New Roman"/>
      <family val="1"/>
      <charset val="204"/>
    </font>
    <font>
      <sz val="14"/>
      <color indexed="8"/>
      <name val="Times New Roman"/>
      <family val="1"/>
      <charset val="204"/>
    </font>
    <font>
      <b/>
      <i/>
      <sz val="16"/>
      <name val="Times New Roman"/>
      <family val="1"/>
      <charset val="204"/>
    </font>
    <font>
      <sz val="16"/>
      <name val="Arial Cyr"/>
      <charset val="204"/>
    </font>
    <font>
      <b/>
      <u/>
      <sz val="14"/>
      <name val="Times New Roman"/>
      <family val="1"/>
      <charset val="204"/>
    </font>
    <font>
      <b/>
      <u/>
      <sz val="16"/>
      <name val="Times New Roman"/>
      <family val="1"/>
      <charset val="204"/>
    </font>
    <font>
      <sz val="18"/>
      <name val="Times New Roman"/>
      <family val="1"/>
      <charset val="204"/>
    </font>
    <font>
      <b/>
      <u/>
      <sz val="20"/>
      <name val="Times New Roman"/>
      <family val="1"/>
      <charset val="204"/>
    </font>
    <font>
      <b/>
      <u/>
      <sz val="20"/>
      <name val="Arial Cyr"/>
      <charset val="204"/>
    </font>
    <font>
      <sz val="14"/>
      <color indexed="10"/>
      <name val="Times New Roman"/>
      <family val="1"/>
      <charset val="204"/>
    </font>
    <font>
      <sz val="14"/>
      <color indexed="8"/>
      <name val="Times New Roman"/>
      <family val="1"/>
      <charset val="204"/>
    </font>
    <font>
      <b/>
      <sz val="14"/>
      <color indexed="8"/>
      <name val="Times New Roman"/>
      <family val="1"/>
      <charset val="204"/>
    </font>
    <font>
      <b/>
      <sz val="12"/>
      <name val="Times New Roman"/>
      <family val="1"/>
      <charset val="204"/>
    </font>
    <font>
      <sz val="10"/>
      <color indexed="8"/>
      <name val="Times New Roman"/>
      <family val="1"/>
      <charset val="204"/>
    </font>
    <font>
      <sz val="11"/>
      <color theme="1"/>
      <name val="Calibri"/>
      <family val="2"/>
      <charset val="204"/>
      <scheme val="minor"/>
    </font>
    <font>
      <b/>
      <sz val="18"/>
      <name val="Times New Roman"/>
      <family val="1"/>
      <charset val="204"/>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bgColor indexed="64"/>
      </patternFill>
    </fill>
    <fill>
      <patternFill patternType="solid">
        <fgColor indexed="43"/>
      </patternFill>
    </fill>
    <fill>
      <patternFill patternType="solid">
        <fgColor indexed="44"/>
        <bgColor indexed="64"/>
      </patternFill>
    </fill>
    <fill>
      <patternFill patternType="solid">
        <fgColor indexed="26"/>
      </patternFill>
    </fill>
    <fill>
      <patternFill patternType="solid">
        <fgColor indexed="47"/>
        <bgColor indexed="64"/>
      </patternFill>
    </fill>
    <fill>
      <patternFill patternType="solid">
        <fgColor indexed="41"/>
        <bgColor indexed="64"/>
      </patternFill>
    </fill>
    <fill>
      <patternFill patternType="solid">
        <fgColor indexed="22"/>
        <bgColor indexed="64"/>
      </patternFill>
    </fill>
    <fill>
      <patternFill patternType="solid">
        <fgColor indexed="43"/>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bgColor indexed="64"/>
      </patternFill>
    </fill>
  </fills>
  <borders count="2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double">
        <color indexed="64"/>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53">
    <xf numFmtId="0" fontId="0"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33" fillId="2" borderId="0" applyNumberFormat="0" applyBorder="0" applyAlignment="0" applyProtection="0"/>
    <xf numFmtId="0" fontId="1" fillId="2" borderId="0" applyNumberFormat="0" applyBorder="0" applyAlignment="0" applyProtection="0"/>
    <xf numFmtId="0" fontId="33" fillId="3" borderId="0" applyNumberFormat="0" applyBorder="0" applyAlignment="0" applyProtection="0"/>
    <xf numFmtId="0" fontId="1" fillId="3" borderId="0" applyNumberFormat="0" applyBorder="0" applyAlignment="0" applyProtection="0"/>
    <xf numFmtId="0" fontId="33" fillId="4" borderId="0" applyNumberFormat="0" applyBorder="0" applyAlignment="0" applyProtection="0"/>
    <xf numFmtId="0" fontId="1" fillId="4" borderId="0" applyNumberFormat="0" applyBorder="0" applyAlignment="0" applyProtection="0"/>
    <xf numFmtId="0" fontId="33" fillId="5" borderId="0" applyNumberFormat="0" applyBorder="0" applyAlignment="0" applyProtection="0"/>
    <xf numFmtId="0" fontId="1" fillId="5" borderId="0" applyNumberFormat="0" applyBorder="0" applyAlignment="0" applyProtection="0"/>
    <xf numFmtId="0" fontId="33" fillId="6" borderId="0" applyNumberFormat="0" applyBorder="0" applyAlignment="0" applyProtection="0"/>
    <xf numFmtId="0" fontId="1" fillId="6" borderId="0" applyNumberFormat="0" applyBorder="0" applyAlignment="0" applyProtection="0"/>
    <xf numFmtId="0" fontId="33"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33" fillId="8" borderId="0" applyNumberFormat="0" applyBorder="0" applyAlignment="0" applyProtection="0"/>
    <xf numFmtId="0" fontId="1" fillId="8" borderId="0" applyNumberFormat="0" applyBorder="0" applyAlignment="0" applyProtection="0"/>
    <xf numFmtId="0" fontId="33" fillId="9" borderId="0" applyNumberFormat="0" applyBorder="0" applyAlignment="0" applyProtection="0"/>
    <xf numFmtId="0" fontId="1" fillId="9" borderId="0" applyNumberFormat="0" applyBorder="0" applyAlignment="0" applyProtection="0"/>
    <xf numFmtId="0" fontId="33" fillId="10" borderId="0" applyNumberFormat="0" applyBorder="0" applyAlignment="0" applyProtection="0"/>
    <xf numFmtId="0" fontId="1" fillId="10" borderId="0" applyNumberFormat="0" applyBorder="0" applyAlignment="0" applyProtection="0"/>
    <xf numFmtId="0" fontId="33" fillId="5" borderId="0" applyNumberFormat="0" applyBorder="0" applyAlignment="0" applyProtection="0"/>
    <xf numFmtId="0" fontId="1" fillId="5" borderId="0" applyNumberFormat="0" applyBorder="0" applyAlignment="0" applyProtection="0"/>
    <xf numFmtId="0" fontId="33" fillId="8" borderId="0" applyNumberFormat="0" applyBorder="0" applyAlignment="0" applyProtection="0"/>
    <xf numFmtId="0" fontId="1" fillId="8" borderId="0" applyNumberFormat="0" applyBorder="0" applyAlignment="0" applyProtection="0"/>
    <xf numFmtId="0" fontId="33" fillId="11" borderId="0" applyNumberFormat="0" applyBorder="0" applyAlignment="0" applyProtection="0"/>
    <xf numFmtId="0" fontId="1" fillId="11"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34" fillId="12" borderId="0" applyNumberFormat="0" applyBorder="0" applyAlignment="0" applyProtection="0"/>
    <xf numFmtId="0" fontId="16" fillId="12" borderId="0" applyNumberFormat="0" applyBorder="0" applyAlignment="0" applyProtection="0"/>
    <xf numFmtId="0" fontId="34" fillId="9" borderId="0" applyNumberFormat="0" applyBorder="0" applyAlignment="0" applyProtection="0"/>
    <xf numFmtId="0" fontId="16" fillId="9" borderId="0" applyNumberFormat="0" applyBorder="0" applyAlignment="0" applyProtection="0"/>
    <xf numFmtId="0" fontId="34" fillId="10" borderId="0" applyNumberFormat="0" applyBorder="0" applyAlignment="0" applyProtection="0"/>
    <xf numFmtId="0" fontId="16" fillId="10" borderId="0" applyNumberFormat="0" applyBorder="0" applyAlignment="0" applyProtection="0"/>
    <xf numFmtId="0" fontId="34" fillId="13" borderId="0" applyNumberFormat="0" applyBorder="0" applyAlignment="0" applyProtection="0"/>
    <xf numFmtId="0" fontId="16" fillId="13" borderId="0" applyNumberFormat="0" applyBorder="0" applyAlignment="0" applyProtection="0"/>
    <xf numFmtId="0" fontId="34" fillId="14" borderId="0" applyNumberFormat="0" applyBorder="0" applyAlignment="0" applyProtection="0"/>
    <xf numFmtId="0" fontId="16" fillId="14" borderId="0" applyNumberFormat="0" applyBorder="0" applyAlignment="0" applyProtection="0"/>
    <xf numFmtId="0" fontId="34" fillId="15"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9" borderId="0" applyNumberFormat="0" applyBorder="0" applyAlignment="0" applyProtection="0"/>
    <xf numFmtId="0" fontId="27" fillId="3" borderId="0" applyNumberFormat="0" applyBorder="0" applyAlignment="0" applyProtection="0"/>
    <xf numFmtId="0" fontId="19" fillId="20" borderId="1" applyNumberFormat="0" applyAlignment="0" applyProtection="0"/>
    <xf numFmtId="0" fontId="24" fillId="21" borderId="2" applyNumberFormat="0" applyAlignment="0" applyProtection="0"/>
    <xf numFmtId="49" fontId="35" fillId="0" borderId="3">
      <alignment horizontal="center" vertical="center"/>
      <protection locked="0"/>
    </xf>
    <xf numFmtId="49" fontId="35" fillId="0" borderId="3">
      <alignment horizontal="center" vertical="center"/>
      <protection locked="0"/>
    </xf>
    <xf numFmtId="49" fontId="35" fillId="0" borderId="3">
      <alignment horizontal="center" vertical="center"/>
      <protection locked="0"/>
    </xf>
    <xf numFmtId="49" fontId="35" fillId="0" borderId="3">
      <alignment horizontal="center" vertical="center"/>
      <protection locked="0"/>
    </xf>
    <xf numFmtId="49" fontId="35" fillId="0" borderId="3">
      <alignment horizontal="center" vertical="center"/>
      <protection locked="0"/>
    </xf>
    <xf numFmtId="49" fontId="35" fillId="0" borderId="3">
      <alignment horizontal="center" vertical="center"/>
      <protection locked="0"/>
    </xf>
    <xf numFmtId="49" fontId="35" fillId="0" borderId="3">
      <alignment horizontal="center" vertical="center"/>
      <protection locked="0"/>
    </xf>
    <xf numFmtId="49" fontId="35" fillId="0" borderId="3">
      <alignment horizontal="center" vertical="center"/>
      <protection locked="0"/>
    </xf>
    <xf numFmtId="49" fontId="35" fillId="0" borderId="3">
      <alignment horizontal="center" vertical="center"/>
      <protection locked="0"/>
    </xf>
    <xf numFmtId="49" fontId="35" fillId="0" borderId="3">
      <alignment horizontal="center" vertical="center"/>
      <protection locked="0"/>
    </xf>
    <xf numFmtId="49" fontId="35" fillId="0" borderId="3">
      <alignment horizontal="center" vertical="center"/>
      <protection locked="0"/>
    </xf>
    <xf numFmtId="49" fontId="35" fillId="0" borderId="3">
      <alignment horizontal="center" vertical="center"/>
      <protection locked="0"/>
    </xf>
    <xf numFmtId="49" fontId="35" fillId="0" borderId="3">
      <alignment horizontal="center" vertical="center"/>
      <protection locked="0"/>
    </xf>
    <xf numFmtId="165" fontId="13" fillId="0" borderId="0" applyFont="0" applyFill="0" applyBorder="0" applyAlignment="0" applyProtection="0"/>
    <xf numFmtId="49" fontId="13" fillId="0" borderId="3">
      <alignment horizontal="left" vertical="center"/>
      <protection locked="0"/>
    </xf>
    <xf numFmtId="49" fontId="13" fillId="0" borderId="3">
      <alignment horizontal="left" vertical="center"/>
      <protection locked="0"/>
    </xf>
    <xf numFmtId="49" fontId="13" fillId="0" borderId="3">
      <alignment horizontal="left" vertical="center"/>
      <protection locked="0"/>
    </xf>
    <xf numFmtId="49" fontId="13" fillId="0" borderId="3">
      <alignment horizontal="left" vertical="center"/>
      <protection locked="0"/>
    </xf>
    <xf numFmtId="49" fontId="13" fillId="0" borderId="3">
      <alignment horizontal="left" vertical="center"/>
      <protection locked="0"/>
    </xf>
    <xf numFmtId="49" fontId="13" fillId="0" borderId="3">
      <alignment horizontal="left" vertical="center"/>
      <protection locked="0"/>
    </xf>
    <xf numFmtId="49" fontId="13" fillId="0" borderId="3">
      <alignment horizontal="left" vertical="center"/>
      <protection locked="0"/>
    </xf>
    <xf numFmtId="49" fontId="13" fillId="0" borderId="3">
      <alignment horizontal="left" vertical="center"/>
      <protection locked="0"/>
    </xf>
    <xf numFmtId="49" fontId="13" fillId="0" borderId="3">
      <alignment horizontal="left" vertical="center"/>
      <protection locked="0"/>
    </xf>
    <xf numFmtId="49" fontId="13" fillId="0" borderId="3">
      <alignment horizontal="left" vertical="center"/>
      <protection locked="0"/>
    </xf>
    <xf numFmtId="49" fontId="13" fillId="0" borderId="3">
      <alignment horizontal="left" vertical="center"/>
      <protection locked="0"/>
    </xf>
    <xf numFmtId="49" fontId="13" fillId="0" borderId="3">
      <alignment horizontal="left" vertical="center"/>
      <protection locked="0"/>
    </xf>
    <xf numFmtId="49" fontId="13" fillId="0" borderId="3">
      <alignment horizontal="left" vertical="center"/>
      <protection locked="0"/>
    </xf>
    <xf numFmtId="49" fontId="13" fillId="0" borderId="3">
      <alignment horizontal="left" vertical="center"/>
      <protection locked="0"/>
    </xf>
    <xf numFmtId="49" fontId="13" fillId="0" borderId="3">
      <alignment horizontal="left" vertical="center"/>
      <protection locked="0"/>
    </xf>
    <xf numFmtId="49" fontId="13" fillId="0" borderId="3">
      <alignment horizontal="left" vertical="center"/>
      <protection locked="0"/>
    </xf>
    <xf numFmtId="49" fontId="13" fillId="0" borderId="3">
      <alignment horizontal="left" vertical="center"/>
      <protection locked="0"/>
    </xf>
    <xf numFmtId="0" fontId="28" fillId="0" borderId="0" applyNumberFormat="0" applyFill="0" applyBorder="0" applyAlignment="0" applyProtection="0"/>
    <xf numFmtId="168" fontId="36" fillId="0" borderId="0" applyAlignment="0">
      <alignment wrapText="1"/>
    </xf>
    <xf numFmtId="0" fontId="31" fillId="4" borderId="0" applyNumberFormat="0" applyBorder="0" applyAlignment="0" applyProtection="0"/>
    <xf numFmtId="0" fontId="20" fillId="0" borderId="4"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22" fillId="0" borderId="0" applyNumberFormat="0" applyFill="0" applyBorder="0" applyAlignment="0" applyProtection="0"/>
    <xf numFmtId="0" fontId="37" fillId="0" borderId="0" applyNumberFormat="0" applyFill="0" applyBorder="0" applyAlignment="0" applyProtection="0">
      <alignment vertical="top"/>
      <protection locked="0"/>
    </xf>
    <xf numFmtId="0" fontId="17" fillId="7" borderId="1" applyNumberFormat="0" applyAlignment="0" applyProtection="0"/>
    <xf numFmtId="49" fontId="13" fillId="0" borderId="0" applyNumberFormat="0" applyFont="0" applyAlignment="0">
      <alignment vertical="top" wrapText="1"/>
      <protection locked="0"/>
    </xf>
    <xf numFmtId="49" fontId="13" fillId="0" borderId="0" applyNumberFormat="0" applyFont="0" applyAlignment="0">
      <alignment vertical="top" wrapText="1"/>
    </xf>
    <xf numFmtId="49" fontId="13" fillId="0" borderId="0" applyNumberFormat="0" applyFont="0" applyAlignment="0">
      <alignment vertical="top" wrapText="1"/>
    </xf>
    <xf numFmtId="49" fontId="13" fillId="0" borderId="0" applyNumberFormat="0" applyFont="0" applyAlignment="0">
      <alignment vertical="top" wrapText="1"/>
      <protection locked="0"/>
    </xf>
    <xf numFmtId="49" fontId="13" fillId="0" borderId="0" applyNumberFormat="0" applyFont="0" applyAlignment="0">
      <alignment vertical="top" wrapText="1"/>
    </xf>
    <xf numFmtId="49" fontId="13" fillId="0" borderId="0" applyNumberFormat="0" applyFont="0" applyAlignment="0">
      <alignment vertical="top" wrapText="1"/>
      <protection locked="0"/>
    </xf>
    <xf numFmtId="49" fontId="13" fillId="0" borderId="0" applyNumberFormat="0" applyFont="0" applyAlignment="0">
      <alignment vertical="top" wrapText="1"/>
    </xf>
    <xf numFmtId="49" fontId="13" fillId="0" borderId="0" applyNumberFormat="0" applyFont="0" applyAlignment="0">
      <alignment vertical="top" wrapText="1"/>
      <protection locked="0"/>
    </xf>
    <xf numFmtId="49" fontId="13" fillId="0" borderId="0" applyNumberFormat="0" applyFont="0" applyAlignment="0">
      <alignment vertical="top" wrapText="1"/>
      <protection locked="0"/>
    </xf>
    <xf numFmtId="49" fontId="13" fillId="0" borderId="0" applyNumberFormat="0" applyFont="0" applyAlignment="0">
      <alignment vertical="top" wrapText="1"/>
      <protection locked="0"/>
    </xf>
    <xf numFmtId="49" fontId="13" fillId="0" borderId="0" applyNumberFormat="0" applyFont="0" applyAlignment="0">
      <alignment vertical="top" wrapText="1"/>
      <protection locked="0"/>
    </xf>
    <xf numFmtId="49" fontId="13" fillId="0" borderId="0" applyNumberFormat="0" applyFont="0" applyAlignment="0">
      <alignment vertical="top" wrapText="1"/>
      <protection locked="0"/>
    </xf>
    <xf numFmtId="49" fontId="13" fillId="0" borderId="0" applyNumberFormat="0" applyFont="0" applyAlignment="0">
      <alignment vertical="top" wrapText="1"/>
      <protection locked="0"/>
    </xf>
    <xf numFmtId="49" fontId="13" fillId="0" borderId="0" applyNumberFormat="0" applyFont="0" applyAlignment="0">
      <alignment vertical="top" wrapText="1"/>
      <protection locked="0"/>
    </xf>
    <xf numFmtId="49" fontId="13" fillId="0" borderId="0" applyNumberFormat="0" applyFont="0" applyAlignment="0">
      <alignment vertical="top" wrapText="1"/>
      <protection locked="0"/>
    </xf>
    <xf numFmtId="49" fontId="13" fillId="0" borderId="0" applyNumberFormat="0" applyFont="0" applyAlignment="0">
      <alignment vertical="top" wrapText="1"/>
      <protection locked="0"/>
    </xf>
    <xf numFmtId="49" fontId="13" fillId="0" borderId="0" applyNumberFormat="0" applyFont="0" applyAlignment="0">
      <alignment vertical="top" wrapText="1"/>
      <protection locked="0"/>
    </xf>
    <xf numFmtId="49" fontId="13" fillId="0" borderId="0" applyNumberFormat="0" applyFont="0" applyAlignment="0">
      <alignment vertical="top" wrapText="1"/>
      <protection locked="0"/>
    </xf>
    <xf numFmtId="49" fontId="13" fillId="0" borderId="0" applyNumberFormat="0" applyFont="0" applyAlignment="0">
      <alignment vertical="top" wrapText="1"/>
      <protection locked="0"/>
    </xf>
    <xf numFmtId="49" fontId="13" fillId="0" borderId="0" applyNumberFormat="0" applyFont="0" applyAlignment="0">
      <alignment vertical="top" wrapText="1"/>
      <protection locked="0"/>
    </xf>
    <xf numFmtId="49" fontId="38" fillId="22" borderId="7">
      <alignment horizontal="left" vertical="center"/>
      <protection locked="0"/>
    </xf>
    <xf numFmtId="49" fontId="38" fillId="22" borderId="7">
      <alignment horizontal="left" vertical="center"/>
    </xf>
    <xf numFmtId="4" fontId="38" fillId="22" borderId="7">
      <alignment horizontal="right" vertical="center"/>
      <protection locked="0"/>
    </xf>
    <xf numFmtId="4" fontId="38" fillId="22" borderId="7">
      <alignment horizontal="right" vertical="center"/>
    </xf>
    <xf numFmtId="4" fontId="39" fillId="22" borderId="7">
      <alignment horizontal="right" vertical="center"/>
      <protection locked="0"/>
    </xf>
    <xf numFmtId="49" fontId="40" fillId="22" borderId="3">
      <alignment horizontal="left" vertical="center"/>
      <protection locked="0"/>
    </xf>
    <xf numFmtId="49" fontId="40" fillId="22" borderId="3">
      <alignment horizontal="left" vertical="center"/>
    </xf>
    <xf numFmtId="49" fontId="41" fillId="22" borderId="3">
      <alignment horizontal="left" vertical="center"/>
      <protection locked="0"/>
    </xf>
    <xf numFmtId="49" fontId="41" fillId="22" borderId="3">
      <alignment horizontal="left" vertical="center"/>
    </xf>
    <xf numFmtId="4" fontId="40" fillId="22" borderId="3">
      <alignment horizontal="right" vertical="center"/>
      <protection locked="0"/>
    </xf>
    <xf numFmtId="4" fontId="40" fillId="22" borderId="3">
      <alignment horizontal="right" vertical="center"/>
    </xf>
    <xf numFmtId="4" fontId="42" fillId="22" borderId="3">
      <alignment horizontal="right" vertical="center"/>
      <protection locked="0"/>
    </xf>
    <xf numFmtId="49" fontId="35" fillId="22" borderId="3">
      <alignment horizontal="left" vertical="center"/>
      <protection locked="0"/>
    </xf>
    <xf numFmtId="49" fontId="35" fillId="22" borderId="3">
      <alignment horizontal="left" vertical="center"/>
      <protection locked="0"/>
    </xf>
    <xf numFmtId="49" fontId="35" fillId="22" borderId="3">
      <alignment horizontal="left" vertical="center"/>
    </xf>
    <xf numFmtId="49" fontId="35" fillId="22" borderId="3">
      <alignment horizontal="left" vertical="center"/>
    </xf>
    <xf numFmtId="49" fontId="39" fillId="22" borderId="3">
      <alignment horizontal="left" vertical="center"/>
      <protection locked="0"/>
    </xf>
    <xf numFmtId="49" fontId="39" fillId="22" borderId="3">
      <alignment horizontal="left" vertical="center"/>
    </xf>
    <xf numFmtId="4" fontId="35" fillId="22" borderId="3">
      <alignment horizontal="right" vertical="center"/>
      <protection locked="0"/>
    </xf>
    <xf numFmtId="4" fontId="35" fillId="22" borderId="3">
      <alignment horizontal="right" vertical="center"/>
      <protection locked="0"/>
    </xf>
    <xf numFmtId="4" fontId="35" fillId="22" borderId="3">
      <alignment horizontal="right" vertical="center"/>
    </xf>
    <xf numFmtId="4" fontId="35" fillId="22" borderId="3">
      <alignment horizontal="right" vertical="center"/>
    </xf>
    <xf numFmtId="4" fontId="39" fillId="22" borderId="3">
      <alignment horizontal="right" vertical="center"/>
      <protection locked="0"/>
    </xf>
    <xf numFmtId="49" fontId="43" fillId="22" borderId="3">
      <alignment horizontal="left" vertical="center"/>
      <protection locked="0"/>
    </xf>
    <xf numFmtId="49" fontId="43" fillId="22" borderId="3">
      <alignment horizontal="left" vertical="center"/>
    </xf>
    <xf numFmtId="49" fontId="44" fillId="22" borderId="3">
      <alignment horizontal="left" vertical="center"/>
      <protection locked="0"/>
    </xf>
    <xf numFmtId="49" fontId="44" fillId="22" borderId="3">
      <alignment horizontal="left" vertical="center"/>
    </xf>
    <xf numFmtId="4" fontId="43" fillId="22" borderId="3">
      <alignment horizontal="right" vertical="center"/>
      <protection locked="0"/>
    </xf>
    <xf numFmtId="4" fontId="43" fillId="22" borderId="3">
      <alignment horizontal="right" vertical="center"/>
    </xf>
    <xf numFmtId="4" fontId="45" fillId="22" borderId="3">
      <alignment horizontal="right" vertical="center"/>
      <protection locked="0"/>
    </xf>
    <xf numFmtId="49" fontId="46" fillId="0" borderId="3">
      <alignment horizontal="left" vertical="center"/>
      <protection locked="0"/>
    </xf>
    <xf numFmtId="49" fontId="46" fillId="0" borderId="3">
      <alignment horizontal="left" vertical="center"/>
    </xf>
    <xf numFmtId="49" fontId="47" fillId="0" borderId="3">
      <alignment horizontal="left" vertical="center"/>
      <protection locked="0"/>
    </xf>
    <xf numFmtId="49" fontId="47" fillId="0" borderId="3">
      <alignment horizontal="left" vertical="center"/>
    </xf>
    <xf numFmtId="4" fontId="46" fillId="0" borderId="3">
      <alignment horizontal="right" vertical="center"/>
      <protection locked="0"/>
    </xf>
    <xf numFmtId="4" fontId="46" fillId="0" borderId="3">
      <alignment horizontal="right" vertical="center"/>
    </xf>
    <xf numFmtId="4" fontId="47" fillId="0" borderId="3">
      <alignment horizontal="right" vertical="center"/>
      <protection locked="0"/>
    </xf>
    <xf numFmtId="49" fontId="48" fillId="0" borderId="3">
      <alignment horizontal="left" vertical="center"/>
      <protection locked="0"/>
    </xf>
    <xf numFmtId="49" fontId="48" fillId="0" borderId="3">
      <alignment horizontal="left" vertical="center"/>
    </xf>
    <xf numFmtId="49" fontId="49" fillId="0" borderId="3">
      <alignment horizontal="left" vertical="center"/>
      <protection locked="0"/>
    </xf>
    <xf numFmtId="49" fontId="49" fillId="0" borderId="3">
      <alignment horizontal="left" vertical="center"/>
    </xf>
    <xf numFmtId="4" fontId="48" fillId="0" borderId="3">
      <alignment horizontal="right" vertical="center"/>
      <protection locked="0"/>
    </xf>
    <xf numFmtId="4" fontId="48" fillId="0" borderId="3">
      <alignment horizontal="right" vertical="center"/>
    </xf>
    <xf numFmtId="49" fontId="46" fillId="0" borderId="3">
      <alignment horizontal="left" vertical="center"/>
      <protection locked="0"/>
    </xf>
    <xf numFmtId="49" fontId="47" fillId="0" borderId="3">
      <alignment horizontal="left" vertical="center"/>
      <protection locked="0"/>
    </xf>
    <xf numFmtId="4" fontId="46" fillId="0" borderId="3">
      <alignment horizontal="right" vertical="center"/>
      <protection locked="0"/>
    </xf>
    <xf numFmtId="0" fontId="29" fillId="0" borderId="8" applyNumberFormat="0" applyFill="0" applyAlignment="0" applyProtection="0"/>
    <xf numFmtId="0" fontId="26" fillId="23" borderId="0" applyNumberFormat="0" applyBorder="0" applyAlignment="0" applyProtection="0"/>
    <xf numFmtId="0" fontId="13" fillId="0" borderId="0"/>
    <xf numFmtId="0" fontId="13" fillId="0" borderId="0"/>
    <xf numFmtId="0" fontId="13" fillId="24" borderId="0" applyNumberFormat="0" applyFill="0" applyAlignment="0">
      <alignment horizontal="center"/>
      <protection locked="0"/>
    </xf>
    <xf numFmtId="0" fontId="2" fillId="25" borderId="9" applyNumberFormat="0" applyFont="0" applyAlignment="0" applyProtection="0"/>
    <xf numFmtId="4" fontId="50" fillId="26" borderId="3">
      <alignment horizontal="right" vertical="center"/>
      <protection locked="0"/>
    </xf>
    <xf numFmtId="4" fontId="50" fillId="27" borderId="3">
      <alignment horizontal="right" vertical="center"/>
      <protection locked="0"/>
    </xf>
    <xf numFmtId="4" fontId="50" fillId="28" borderId="3">
      <alignment horizontal="right" vertical="center"/>
      <protection locked="0"/>
    </xf>
    <xf numFmtId="0" fontId="18" fillId="20" borderId="10" applyNumberFormat="0" applyAlignment="0" applyProtection="0"/>
    <xf numFmtId="49" fontId="35" fillId="0" borderId="3">
      <alignment horizontal="left" vertical="center" wrapText="1"/>
      <protection locked="0"/>
    </xf>
    <xf numFmtId="49" fontId="35" fillId="0" borderId="3">
      <alignment horizontal="left" vertical="center" wrapText="1"/>
      <protection locked="0"/>
    </xf>
    <xf numFmtId="0" fontId="25" fillId="0" borderId="0" applyNumberFormat="0" applyFill="0" applyBorder="0" applyAlignment="0" applyProtection="0"/>
    <xf numFmtId="0" fontId="23" fillId="0" borderId="11" applyNumberFormat="0" applyFill="0" applyAlignment="0" applyProtection="0"/>
    <xf numFmtId="0" fontId="30" fillId="0" borderId="0" applyNumberFormat="0" applyFill="0" applyBorder="0" applyAlignment="0" applyProtection="0"/>
    <xf numFmtId="0" fontId="34" fillId="16" borderId="0" applyNumberFormat="0" applyBorder="0" applyAlignment="0" applyProtection="0"/>
    <xf numFmtId="0" fontId="16" fillId="16" borderId="0" applyNumberFormat="0" applyBorder="0" applyAlignment="0" applyProtection="0"/>
    <xf numFmtId="0" fontId="34" fillId="17" borderId="0" applyNumberFormat="0" applyBorder="0" applyAlignment="0" applyProtection="0"/>
    <xf numFmtId="0" fontId="16" fillId="17" borderId="0" applyNumberFormat="0" applyBorder="0" applyAlignment="0" applyProtection="0"/>
    <xf numFmtId="0" fontId="34" fillId="18" borderId="0" applyNumberFormat="0" applyBorder="0" applyAlignment="0" applyProtection="0"/>
    <xf numFmtId="0" fontId="16" fillId="18" borderId="0" applyNumberFormat="0" applyBorder="0" applyAlignment="0" applyProtection="0"/>
    <xf numFmtId="0" fontId="34" fillId="13" borderId="0" applyNumberFormat="0" applyBorder="0" applyAlignment="0" applyProtection="0"/>
    <xf numFmtId="0" fontId="16" fillId="13" borderId="0" applyNumberFormat="0" applyBorder="0" applyAlignment="0" applyProtection="0"/>
    <xf numFmtId="0" fontId="34" fillId="14" borderId="0" applyNumberFormat="0" applyBorder="0" applyAlignment="0" applyProtection="0"/>
    <xf numFmtId="0" fontId="16" fillId="14" borderId="0" applyNumberFormat="0" applyBorder="0" applyAlignment="0" applyProtection="0"/>
    <xf numFmtId="0" fontId="34" fillId="19" borderId="0" applyNumberFormat="0" applyBorder="0" applyAlignment="0" applyProtection="0"/>
    <xf numFmtId="0" fontId="16" fillId="19" borderId="0" applyNumberFormat="0" applyBorder="0" applyAlignment="0" applyProtection="0"/>
    <xf numFmtId="0" fontId="51" fillId="7" borderId="1" applyNumberFormat="0" applyAlignment="0" applyProtection="0"/>
    <xf numFmtId="0" fontId="17" fillId="7" borderId="1" applyNumberFormat="0" applyAlignment="0" applyProtection="0"/>
    <xf numFmtId="0" fontId="52" fillId="20" borderId="10" applyNumberFormat="0" applyAlignment="0" applyProtection="0"/>
    <xf numFmtId="0" fontId="18" fillId="20" borderId="10" applyNumberFormat="0" applyAlignment="0" applyProtection="0"/>
    <xf numFmtId="0" fontId="53" fillId="20" borderId="1" applyNumberFormat="0" applyAlignment="0" applyProtection="0"/>
    <xf numFmtId="0" fontId="19" fillId="20" borderId="1" applyNumberFormat="0" applyAlignment="0" applyProtection="0"/>
    <xf numFmtId="169" fontId="13" fillId="0" borderId="0" applyFont="0" applyFill="0" applyBorder="0" applyAlignment="0" applyProtection="0"/>
    <xf numFmtId="0" fontId="54" fillId="0" borderId="4" applyNumberFormat="0" applyFill="0" applyAlignment="0" applyProtection="0"/>
    <xf numFmtId="0" fontId="20" fillId="0" borderId="4" applyNumberFormat="0" applyFill="0" applyAlignment="0" applyProtection="0"/>
    <xf numFmtId="0" fontId="55" fillId="0" borderId="5" applyNumberFormat="0" applyFill="0" applyAlignment="0" applyProtection="0"/>
    <xf numFmtId="0" fontId="21" fillId="0" borderId="5" applyNumberFormat="0" applyFill="0" applyAlignment="0" applyProtection="0"/>
    <xf numFmtId="0" fontId="56" fillId="0" borderId="6" applyNumberFormat="0" applyFill="0" applyAlignment="0" applyProtection="0"/>
    <xf numFmtId="0" fontId="22" fillId="0" borderId="6" applyNumberFormat="0" applyFill="0" applyAlignment="0" applyProtection="0"/>
    <xf numFmtId="0" fontId="56" fillId="0" borderId="0" applyNumberFormat="0" applyFill="0" applyBorder="0" applyAlignment="0" applyProtection="0"/>
    <xf numFmtId="0" fontId="22" fillId="0" borderId="0" applyNumberFormat="0" applyFill="0" applyBorder="0" applyAlignment="0" applyProtection="0"/>
    <xf numFmtId="0" fontId="57" fillId="0" borderId="11" applyNumberFormat="0" applyFill="0" applyAlignment="0" applyProtection="0"/>
    <xf numFmtId="0" fontId="23" fillId="0" borderId="11" applyNumberFormat="0" applyFill="0" applyAlignment="0" applyProtection="0"/>
    <xf numFmtId="0" fontId="58" fillId="21" borderId="2" applyNumberFormat="0" applyAlignment="0" applyProtection="0"/>
    <xf numFmtId="0" fontId="24" fillId="21" borderId="2" applyNumberFormat="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59" fillId="23" borderId="0" applyNumberFormat="0" applyBorder="0" applyAlignment="0" applyProtection="0"/>
    <xf numFmtId="0" fontId="26" fillId="23"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3" fillId="0" borderId="0"/>
    <xf numFmtId="0" fontId="1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5"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4" fillId="0" borderId="0"/>
    <xf numFmtId="0" fontId="85" fillId="0" borderId="0"/>
    <xf numFmtId="0" fontId="85" fillId="0" borderId="0"/>
    <xf numFmtId="0" fontId="85" fillId="0" borderId="0"/>
    <xf numFmtId="0" fontId="85" fillId="0" borderId="0"/>
    <xf numFmtId="0" fontId="1" fillId="0" borderId="0"/>
    <xf numFmtId="0" fontId="85" fillId="0" borderId="0"/>
    <xf numFmtId="0" fontId="85" fillId="0" borderId="0"/>
    <xf numFmtId="0" fontId="85" fillId="0" borderId="0"/>
    <xf numFmtId="0" fontId="85" fillId="0" borderId="0"/>
    <xf numFmtId="0" fontId="85" fillId="0" borderId="0"/>
    <xf numFmtId="0" fontId="85" fillId="0" borderId="0"/>
    <xf numFmtId="0" fontId="85" fillId="0" borderId="0"/>
    <xf numFmtId="0" fontId="85" fillId="0" borderId="0"/>
    <xf numFmtId="0" fontId="1" fillId="0" borderId="0"/>
    <xf numFmtId="0" fontId="85" fillId="0" borderId="0"/>
    <xf numFmtId="0" fontId="13" fillId="0" borderId="0"/>
    <xf numFmtId="0" fontId="2" fillId="0" borderId="0"/>
    <xf numFmtId="0" fontId="13" fillId="0" borderId="0"/>
    <xf numFmtId="0" fontId="13" fillId="0" borderId="0" applyNumberFormat="0" applyFont="0" applyFill="0" applyBorder="0" applyAlignment="0" applyProtection="0">
      <alignment vertical="top"/>
    </xf>
    <xf numFmtId="0" fontId="13" fillId="0" borderId="0" applyNumberFormat="0" applyFont="0" applyFill="0" applyBorder="0" applyAlignment="0" applyProtection="0">
      <alignment vertical="top"/>
    </xf>
    <xf numFmtId="0" fontId="2" fillId="0" borderId="0"/>
    <xf numFmtId="0" fontId="13" fillId="0" borderId="0"/>
    <xf numFmtId="0" fontId="2" fillId="0" borderId="0"/>
    <xf numFmtId="0" fontId="2" fillId="0" borderId="0"/>
    <xf numFmtId="0" fontId="2" fillId="0" borderId="0"/>
    <xf numFmtId="0" fontId="2" fillId="0" borderId="0"/>
    <xf numFmtId="0" fontId="13" fillId="0" borderId="0"/>
    <xf numFmtId="0" fontId="60" fillId="3" borderId="0" applyNumberFormat="0" applyBorder="0" applyAlignment="0" applyProtection="0"/>
    <xf numFmtId="0" fontId="27" fillId="3" borderId="0" applyNumberFormat="0" applyBorder="0" applyAlignment="0" applyProtection="0"/>
    <xf numFmtId="0" fontId="61" fillId="0" borderId="0" applyNumberFormat="0" applyFill="0" applyBorder="0" applyAlignment="0" applyProtection="0"/>
    <xf numFmtId="0" fontId="28" fillId="0" borderId="0" applyNumberFormat="0" applyFill="0" applyBorder="0" applyAlignment="0" applyProtection="0"/>
    <xf numFmtId="0" fontId="62" fillId="25" borderId="9" applyNumberFormat="0" applyFont="0" applyAlignment="0" applyProtection="0"/>
    <xf numFmtId="0" fontId="13" fillId="25" borderId="9"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63" fillId="0" borderId="8" applyNumberFormat="0" applyFill="0" applyAlignment="0" applyProtection="0"/>
    <xf numFmtId="0" fontId="29" fillId="0" borderId="8" applyNumberFormat="0" applyFill="0" applyAlignment="0" applyProtection="0"/>
    <xf numFmtId="0" fontId="32" fillId="0" borderId="0"/>
    <xf numFmtId="0" fontId="64" fillId="0" borderId="0"/>
    <xf numFmtId="0" fontId="64" fillId="0" borderId="0"/>
    <xf numFmtId="0" fontId="64" fillId="0" borderId="0"/>
    <xf numFmtId="0" fontId="64" fillId="0" borderId="0"/>
    <xf numFmtId="0" fontId="64" fillId="0" borderId="0"/>
    <xf numFmtId="0" fontId="64" fillId="0" borderId="0"/>
    <xf numFmtId="0" fontId="65" fillId="0" borderId="0" applyNumberFormat="0" applyFill="0" applyBorder="0" applyAlignment="0" applyProtection="0"/>
    <xf numFmtId="0" fontId="30" fillId="0" borderId="0" applyNumberFormat="0" applyFill="0" applyBorder="0" applyAlignment="0" applyProtection="0"/>
    <xf numFmtId="170" fontId="66" fillId="0" borderId="0" applyFont="0" applyFill="0" applyBorder="0" applyAlignment="0" applyProtection="0"/>
    <xf numFmtId="171" fontId="66"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7"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43"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6" fontId="2" fillId="0" borderId="0" applyFont="0" applyFill="0" applyBorder="0" applyAlignment="0" applyProtection="0"/>
    <xf numFmtId="165" fontId="2" fillId="0" borderId="0" applyFont="0" applyFill="0" applyBorder="0" applyAlignment="0" applyProtection="0"/>
    <xf numFmtId="0" fontId="67" fillId="4" borderId="0" applyNumberFormat="0" applyBorder="0" applyAlignment="0" applyProtection="0"/>
    <xf numFmtId="0" fontId="31" fillId="4" borderId="0" applyNumberFormat="0" applyBorder="0" applyAlignment="0" applyProtection="0"/>
    <xf numFmtId="173" fontId="68" fillId="22" borderId="12" applyFill="0" applyBorder="0">
      <alignment horizontal="center" vertical="center" wrapText="1"/>
      <protection locked="0"/>
    </xf>
    <xf numFmtId="168" fontId="69" fillId="0" borderId="0">
      <alignment wrapText="1"/>
    </xf>
    <xf numFmtId="168" fontId="36" fillId="0" borderId="0">
      <alignment wrapText="1"/>
    </xf>
  </cellStyleXfs>
  <cellXfs count="465">
    <xf numFmtId="0" fontId="0" fillId="0" borderId="0" xfId="0"/>
    <xf numFmtId="0" fontId="5" fillId="0" borderId="0" xfId="0" applyFont="1" applyFill="1" applyAlignment="1">
      <alignment vertical="center"/>
    </xf>
    <xf numFmtId="0" fontId="5" fillId="0" borderId="0" xfId="0" applyFont="1" applyFill="1" applyBorder="1" applyAlignment="1">
      <alignment vertical="center"/>
    </xf>
    <xf numFmtId="0" fontId="6" fillId="0" borderId="0" xfId="0" applyFont="1" applyFill="1" applyAlignment="1">
      <alignment horizontal="center" vertical="center"/>
    </xf>
    <xf numFmtId="0" fontId="5" fillId="0" borderId="0" xfId="0" applyFont="1" applyFill="1" applyAlignment="1">
      <alignment horizontal="center" vertical="center"/>
    </xf>
    <xf numFmtId="0" fontId="4" fillId="0" borderId="0" xfId="0" applyFont="1" applyFill="1" applyBorder="1" applyAlignment="1">
      <alignment vertical="center"/>
    </xf>
    <xf numFmtId="0" fontId="5" fillId="0" borderId="3"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3" xfId="0" quotePrefix="1" applyFont="1" applyFill="1" applyBorder="1" applyAlignment="1">
      <alignment horizontal="center" vertical="center"/>
    </xf>
    <xf numFmtId="0" fontId="4" fillId="0" borderId="3" xfId="0" applyFont="1" applyFill="1" applyBorder="1" applyAlignment="1">
      <alignment horizontal="left" vertical="center" wrapText="1"/>
    </xf>
    <xf numFmtId="0" fontId="4" fillId="0" borderId="3" xfId="0" quotePrefix="1" applyFont="1" applyFill="1" applyBorder="1" applyAlignment="1">
      <alignment horizontal="center" vertical="center"/>
    </xf>
    <xf numFmtId="0" fontId="4" fillId="0" borderId="0" xfId="0" applyFont="1" applyFill="1" applyBorder="1" applyAlignment="1">
      <alignment horizontal="center" vertical="center"/>
    </xf>
    <xf numFmtId="0" fontId="5" fillId="0" borderId="3" xfId="0" applyFont="1" applyFill="1" applyBorder="1" applyAlignment="1">
      <alignment horizontal="center" vertical="center" wrapText="1" shrinkToFit="1"/>
    </xf>
    <xf numFmtId="0" fontId="5" fillId="0" borderId="3" xfId="0" applyFont="1" applyFill="1" applyBorder="1" applyAlignment="1">
      <alignment vertical="center"/>
    </xf>
    <xf numFmtId="0" fontId="4" fillId="0" borderId="0" xfId="0" applyFont="1" applyFill="1" applyAlignment="1">
      <alignment vertical="center"/>
    </xf>
    <xf numFmtId="0" fontId="4" fillId="0" borderId="0" xfId="0" applyFont="1" applyFill="1" applyBorder="1" applyAlignment="1">
      <alignment horizontal="right" vertical="center"/>
    </xf>
    <xf numFmtId="0" fontId="9" fillId="0" borderId="0" xfId="0" applyFont="1" applyFill="1" applyBorder="1" applyAlignment="1">
      <alignment vertical="center"/>
    </xf>
    <xf numFmtId="166" fontId="4" fillId="0" borderId="0" xfId="0" applyNumberFormat="1" applyFont="1" applyFill="1" applyBorder="1" applyAlignment="1">
      <alignment horizontal="right" vertical="center"/>
    </xf>
    <xf numFmtId="0" fontId="10" fillId="0" borderId="0" xfId="0" applyFont="1" applyFill="1" applyAlignment="1">
      <alignment vertical="center"/>
    </xf>
    <xf numFmtId="0" fontId="8" fillId="0" borderId="0" xfId="0" applyFont="1" applyFill="1" applyAlignment="1">
      <alignment horizontal="center" vertical="center"/>
    </xf>
    <xf numFmtId="0" fontId="5" fillId="0" borderId="0" xfId="0" applyFont="1" applyFill="1" applyBorder="1" applyAlignment="1">
      <alignment horizontal="right" vertical="center"/>
    </xf>
    <xf numFmtId="1" fontId="5" fillId="0" borderId="0" xfId="0" applyNumberFormat="1" applyFont="1" applyFill="1" applyBorder="1" applyAlignment="1">
      <alignment horizontal="center" vertical="center"/>
    </xf>
    <xf numFmtId="0" fontId="5" fillId="0" borderId="0" xfId="0" applyFont="1" applyFill="1" applyBorder="1"/>
    <xf numFmtId="0" fontId="5" fillId="0" borderId="0" xfId="0" applyFont="1" applyFill="1" applyBorder="1" applyAlignment="1">
      <alignment horizontal="left" vertical="center" wrapText="1" shrinkToFit="1"/>
    </xf>
    <xf numFmtId="0" fontId="5" fillId="0" borderId="0" xfId="0" applyFont="1" applyFill="1" applyBorder="1" applyAlignment="1">
      <alignment horizontal="center" vertical="center"/>
    </xf>
    <xf numFmtId="0" fontId="5" fillId="0" borderId="13" xfId="0" applyFont="1" applyFill="1" applyBorder="1" applyAlignment="1">
      <alignment vertical="center"/>
    </xf>
    <xf numFmtId="0" fontId="5" fillId="0" borderId="0" xfId="0" applyFont="1" applyFill="1" applyAlignment="1">
      <alignment horizontal="left" vertical="center"/>
    </xf>
    <xf numFmtId="0" fontId="5" fillId="0" borderId="0" xfId="0" applyFont="1" applyFill="1" applyBorder="1" applyAlignment="1">
      <alignment horizontal="left" vertical="center" wrapText="1"/>
    </xf>
    <xf numFmtId="167" fontId="5" fillId="0" borderId="0" xfId="0" applyNumberFormat="1" applyFont="1" applyFill="1" applyBorder="1" applyAlignment="1">
      <alignment horizontal="right" vertical="center" wrapText="1"/>
    </xf>
    <xf numFmtId="0" fontId="5" fillId="0" borderId="0" xfId="0" applyFont="1" applyFill="1" applyAlignment="1">
      <alignment horizontal="right" vertical="center"/>
    </xf>
    <xf numFmtId="167" fontId="5" fillId="0" borderId="0" xfId="0" applyNumberFormat="1" applyFont="1" applyFill="1" applyAlignment="1">
      <alignment vertical="center"/>
    </xf>
    <xf numFmtId="0" fontId="12" fillId="0" borderId="0" xfId="0" applyFont="1" applyFill="1"/>
    <xf numFmtId="166" fontId="4" fillId="0" borderId="0" xfId="0" applyNumberFormat="1" applyFont="1" applyFill="1" applyBorder="1" applyAlignment="1">
      <alignment horizontal="right" vertical="center" wrapText="1"/>
    </xf>
    <xf numFmtId="0" fontId="5" fillId="0" borderId="0" xfId="0" applyFont="1" applyFill="1" applyAlignment="1"/>
    <xf numFmtId="166" fontId="4" fillId="0" borderId="0" xfId="0" applyNumberFormat="1" applyFont="1" applyFill="1" applyBorder="1" applyAlignment="1">
      <alignment horizontal="center" vertical="center" wrapText="1"/>
    </xf>
    <xf numFmtId="0" fontId="5" fillId="0" borderId="0" xfId="0" applyFont="1" applyFill="1" applyAlignment="1">
      <alignment vertical="center" wrapText="1" shrinkToFit="1"/>
    </xf>
    <xf numFmtId="0" fontId="4" fillId="0" borderId="0" xfId="0" applyFont="1" applyFill="1" applyAlignment="1">
      <alignment horizontal="right" vertical="center"/>
    </xf>
    <xf numFmtId="0" fontId="7" fillId="0" borderId="0" xfId="0" applyFont="1" applyFill="1" applyAlignment="1">
      <alignment vertical="center"/>
    </xf>
    <xf numFmtId="0" fontId="5" fillId="0" borderId="14" xfId="0" applyFont="1" applyFill="1" applyBorder="1" applyAlignment="1">
      <alignment horizontal="center" vertical="center"/>
    </xf>
    <xf numFmtId="0" fontId="4" fillId="0" borderId="0" xfId="0" applyFont="1" applyFill="1" applyBorder="1" applyAlignment="1">
      <alignment horizontal="left" vertical="center"/>
    </xf>
    <xf numFmtId="0" fontId="5" fillId="0" borderId="3" xfId="237" applyFont="1" applyFill="1" applyBorder="1" applyAlignment="1">
      <alignment horizontal="center" vertical="center"/>
    </xf>
    <xf numFmtId="0" fontId="5" fillId="0" borderId="13" xfId="0" applyFont="1" applyFill="1" applyBorder="1" applyAlignment="1">
      <alignment horizontal="center" vertical="center"/>
    </xf>
    <xf numFmtId="0" fontId="4"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4" fillId="0" borderId="0" xfId="245" applyFont="1" applyFill="1" applyBorder="1" applyAlignment="1">
      <alignment horizontal="center" vertical="center" wrapText="1"/>
    </xf>
    <xf numFmtId="0" fontId="5" fillId="0" borderId="0" xfId="245" applyFont="1" applyFill="1" applyBorder="1" applyAlignment="1">
      <alignment vertical="center"/>
    </xf>
    <xf numFmtId="0" fontId="5" fillId="0" borderId="3" xfId="245" applyFont="1" applyFill="1" applyBorder="1" applyAlignment="1">
      <alignment horizontal="left" vertical="center" wrapText="1"/>
    </xf>
    <xf numFmtId="0" fontId="4" fillId="0" borderId="0" xfId="245" applyFont="1" applyFill="1" applyBorder="1" applyAlignment="1">
      <alignment vertical="center"/>
    </xf>
    <xf numFmtId="0" fontId="5" fillId="0" borderId="0" xfId="245" applyFont="1" applyFill="1" applyBorder="1" applyAlignment="1">
      <alignment horizontal="center" vertical="center"/>
    </xf>
    <xf numFmtId="0" fontId="4" fillId="0" borderId="0" xfId="245" applyFont="1" applyFill="1" applyBorder="1" applyAlignment="1">
      <alignment horizontal="center" vertical="center"/>
    </xf>
    <xf numFmtId="0" fontId="5" fillId="0" borderId="0" xfId="0" applyFont="1" applyFill="1" applyBorder="1" applyAlignment="1">
      <alignment vertical="center" wrapText="1"/>
    </xf>
    <xf numFmtId="0" fontId="5" fillId="0" borderId="3" xfId="245" applyFont="1" applyFill="1" applyBorder="1" applyAlignment="1">
      <alignment horizontal="center" vertical="center"/>
    </xf>
    <xf numFmtId="0" fontId="5" fillId="0" borderId="3" xfId="245" applyFont="1" applyFill="1" applyBorder="1" applyAlignment="1">
      <alignment horizontal="center" vertical="center" wrapText="1"/>
    </xf>
    <xf numFmtId="0" fontId="5" fillId="0" borderId="0" xfId="0" applyFont="1" applyFill="1" applyBorder="1" applyAlignment="1">
      <alignment horizontal="center" vertical="center" wrapText="1"/>
    </xf>
    <xf numFmtId="0" fontId="4" fillId="0" borderId="13" xfId="0" applyFont="1" applyFill="1" applyBorder="1" applyAlignment="1">
      <alignment horizontal="left" vertical="center" wrapText="1"/>
    </xf>
    <xf numFmtId="167" fontId="4" fillId="0" borderId="0" xfId="0" applyNumberFormat="1" applyFont="1" applyFill="1" applyBorder="1" applyAlignment="1">
      <alignment horizontal="center" vertical="center" wrapText="1"/>
    </xf>
    <xf numFmtId="167" fontId="4" fillId="0" borderId="0" xfId="0" applyNumberFormat="1" applyFont="1" applyFill="1" applyBorder="1" applyAlignment="1">
      <alignment horizontal="center" vertical="center"/>
    </xf>
    <xf numFmtId="0" fontId="4" fillId="0" borderId="0" xfId="0" applyFont="1" applyFill="1" applyBorder="1" applyAlignment="1">
      <alignment horizontal="left" vertical="center" wrapText="1"/>
    </xf>
    <xf numFmtId="0" fontId="4" fillId="0" borderId="3" xfId="245" applyFont="1" applyFill="1" applyBorder="1" applyAlignment="1">
      <alignment horizontal="left" vertical="center" wrapText="1"/>
    </xf>
    <xf numFmtId="0" fontId="15" fillId="0" borderId="0" xfId="245" applyFont="1" applyFill="1"/>
    <xf numFmtId="0" fontId="6" fillId="0" borderId="0" xfId="0" applyFont="1" applyFill="1" applyAlignment="1">
      <alignment vertical="center"/>
    </xf>
    <xf numFmtId="0" fontId="5" fillId="0" borderId="0" xfId="245" applyFont="1" applyFill="1" applyBorder="1" applyAlignment="1">
      <alignment vertical="center" wrapText="1"/>
    </xf>
    <xf numFmtId="0" fontId="4" fillId="0" borderId="3" xfId="237" applyFont="1" applyFill="1" applyBorder="1" applyAlignment="1">
      <alignment horizontal="left" vertical="center"/>
    </xf>
    <xf numFmtId="0" fontId="5" fillId="0" borderId="0" xfId="0" applyFont="1" applyFill="1"/>
    <xf numFmtId="0" fontId="10" fillId="0" borderId="3" xfId="0" applyFont="1" applyFill="1" applyBorder="1" applyAlignment="1">
      <alignment horizontal="center" vertical="center" wrapText="1" shrinkToFit="1"/>
    </xf>
    <xf numFmtId="0" fontId="10" fillId="0" borderId="14" xfId="0" applyFont="1" applyFill="1" applyBorder="1" applyAlignment="1">
      <alignment horizontal="center" vertical="center" wrapText="1" shrinkToFit="1"/>
    </xf>
    <xf numFmtId="0" fontId="4" fillId="0" borderId="0" xfId="0" applyFont="1" applyFill="1" applyBorder="1" applyAlignment="1" applyProtection="1">
      <alignment horizontal="left" vertical="center"/>
      <protection locked="0"/>
    </xf>
    <xf numFmtId="0" fontId="5" fillId="0" borderId="0" xfId="0" applyFont="1" applyFill="1" applyBorder="1" applyAlignment="1">
      <alignment horizontal="center"/>
    </xf>
    <xf numFmtId="0" fontId="5" fillId="0" borderId="0" xfId="0" applyFont="1" applyFill="1" applyBorder="1" applyAlignment="1"/>
    <xf numFmtId="0" fontId="5" fillId="0" borderId="0" xfId="0" applyFont="1" applyFill="1" applyBorder="1" applyAlignment="1">
      <alignment horizontal="left" vertical="center"/>
    </xf>
    <xf numFmtId="0" fontId="15" fillId="0" borderId="0" xfId="0" applyFont="1" applyFill="1" applyAlignment="1">
      <alignment vertical="center"/>
    </xf>
    <xf numFmtId="0" fontId="15" fillId="0" borderId="0" xfId="0" applyFont="1" applyFill="1"/>
    <xf numFmtId="0" fontId="15" fillId="0" borderId="0" xfId="0" applyFont="1" applyFill="1" applyAlignment="1">
      <alignment horizontal="center" vertical="center"/>
    </xf>
    <xf numFmtId="0" fontId="10" fillId="0" borderId="0" xfId="0" applyFont="1" applyFill="1" applyBorder="1" applyAlignment="1">
      <alignment horizontal="center" vertical="center"/>
    </xf>
    <xf numFmtId="0" fontId="5" fillId="0" borderId="3" xfId="182" applyFont="1" applyFill="1" applyBorder="1" applyAlignment="1">
      <alignment horizontal="left" vertical="center" wrapText="1"/>
      <protection locked="0"/>
    </xf>
    <xf numFmtId="0" fontId="5" fillId="0" borderId="3" xfId="0" applyFont="1" applyFill="1" applyBorder="1" applyAlignment="1" applyProtection="1">
      <alignment horizontal="left" vertical="center" wrapText="1"/>
      <protection locked="0"/>
    </xf>
    <xf numFmtId="0" fontId="4" fillId="0" borderId="3" xfId="0" quotePrefix="1" applyFont="1" applyFill="1" applyBorder="1" applyAlignment="1">
      <alignment horizontal="center" vertical="center" wrapText="1"/>
    </xf>
    <xf numFmtId="0" fontId="5" fillId="0" borderId="3" xfId="0" quotePrefix="1" applyFont="1" applyFill="1" applyBorder="1" applyAlignment="1">
      <alignment horizontal="center" vertical="center" wrapText="1"/>
    </xf>
    <xf numFmtId="0" fontId="5" fillId="0" borderId="3" xfId="0" quotePrefix="1"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4" fillId="0" borderId="3" xfId="237" applyFont="1" applyFill="1" applyBorder="1" applyAlignment="1">
      <alignment horizontal="left" vertical="center" wrapText="1"/>
    </xf>
    <xf numFmtId="0" fontId="5" fillId="0" borderId="3" xfId="237" applyNumberFormat="1" applyFont="1" applyFill="1" applyBorder="1" applyAlignment="1">
      <alignment horizontal="left" vertical="center" wrapText="1"/>
    </xf>
    <xf numFmtId="0" fontId="5" fillId="0" borderId="3" xfId="237" applyNumberFormat="1" applyFont="1" applyFill="1" applyBorder="1" applyAlignment="1">
      <alignment horizontal="center" vertical="center" wrapText="1"/>
    </xf>
    <xf numFmtId="0" fontId="5" fillId="0" borderId="3" xfId="237" applyFont="1" applyFill="1" applyBorder="1" applyAlignment="1">
      <alignment horizontal="center" vertical="center" wrapText="1"/>
    </xf>
    <xf numFmtId="0" fontId="10" fillId="0" borderId="3" xfId="0" applyFont="1" applyFill="1" applyBorder="1" applyAlignment="1">
      <alignment horizontal="left" vertical="center" wrapText="1" shrinkToFit="1"/>
    </xf>
    <xf numFmtId="0" fontId="4" fillId="0" borderId="0" xfId="0" applyFont="1" applyFill="1" applyBorder="1" applyAlignment="1">
      <alignment vertical="center" wrapText="1"/>
    </xf>
    <xf numFmtId="0" fontId="5" fillId="0" borderId="0" xfId="0" applyFont="1" applyFill="1" applyAlignment="1">
      <alignment vertical="center" wrapText="1"/>
    </xf>
    <xf numFmtId="166" fontId="5" fillId="0" borderId="0" xfId="0" applyNumberFormat="1" applyFont="1" applyFill="1" applyBorder="1" applyAlignment="1">
      <alignment horizontal="center" vertical="center" wrapText="1"/>
    </xf>
    <xf numFmtId="3" fontId="5" fillId="0" borderId="3" xfId="0" applyNumberFormat="1" applyFont="1" applyFill="1" applyBorder="1" applyAlignment="1">
      <alignment horizontal="center" vertical="center" wrapText="1"/>
    </xf>
    <xf numFmtId="3" fontId="5" fillId="0" borderId="3" xfId="0" applyNumberFormat="1" applyFont="1" applyFill="1" applyBorder="1" applyAlignment="1">
      <alignment horizontal="left" vertical="center" wrapText="1"/>
    </xf>
    <xf numFmtId="3" fontId="10" fillId="0" borderId="3" xfId="0" applyNumberFormat="1" applyFont="1" applyFill="1" applyBorder="1" applyAlignment="1">
      <alignment horizontal="center" vertical="center" wrapText="1" shrinkToFit="1"/>
    </xf>
    <xf numFmtId="49" fontId="5" fillId="0" borderId="3" xfId="237" applyNumberFormat="1" applyFont="1" applyFill="1" applyBorder="1" applyAlignment="1">
      <alignment horizontal="left" vertical="center" wrapText="1"/>
    </xf>
    <xf numFmtId="167" fontId="5" fillId="0" borderId="3" xfId="237" applyNumberFormat="1" applyFont="1" applyFill="1" applyBorder="1" applyAlignment="1">
      <alignment horizontal="center" vertical="center" wrapText="1"/>
    </xf>
    <xf numFmtId="0" fontId="5" fillId="0" borderId="3" xfId="237" applyNumberFormat="1" applyFont="1" applyFill="1" applyBorder="1" applyAlignment="1">
      <alignment horizontal="left" vertical="top" wrapText="1"/>
    </xf>
    <xf numFmtId="0" fontId="5" fillId="0" borderId="0" xfId="0" applyFont="1" applyFill="1" applyBorder="1" applyAlignment="1">
      <alignment vertical="center" wrapText="1" shrinkToFit="1"/>
    </xf>
    <xf numFmtId="0" fontId="4" fillId="0" borderId="3" xfId="0" applyFont="1" applyFill="1" applyBorder="1" applyAlignment="1">
      <alignment horizontal="center" vertical="center"/>
    </xf>
    <xf numFmtId="0" fontId="4" fillId="0" borderId="3" xfId="0" applyFont="1" applyFill="1" applyBorder="1" applyAlignment="1">
      <alignment horizontal="center" vertical="center" wrapText="1"/>
    </xf>
    <xf numFmtId="0" fontId="5" fillId="29" borderId="3" xfId="0" applyNumberFormat="1" applyFont="1" applyFill="1" applyBorder="1" applyAlignment="1">
      <alignment horizontal="center" vertical="center" wrapText="1"/>
    </xf>
    <xf numFmtId="167" fontId="5" fillId="29" borderId="3" xfId="237" applyNumberFormat="1" applyFont="1" applyFill="1" applyBorder="1" applyAlignment="1">
      <alignment horizontal="center" vertical="center" wrapText="1"/>
    </xf>
    <xf numFmtId="0" fontId="5" fillId="0" borderId="14" xfId="0" applyFont="1" applyFill="1" applyBorder="1" applyAlignment="1">
      <alignment vertical="center" wrapText="1"/>
    </xf>
    <xf numFmtId="0" fontId="5" fillId="0" borderId="15" xfId="0" applyFont="1" applyFill="1" applyBorder="1" applyAlignment="1">
      <alignment vertical="center" wrapText="1"/>
    </xf>
    <xf numFmtId="0" fontId="5" fillId="0" borderId="16" xfId="0" applyFont="1" applyFill="1" applyBorder="1" applyAlignment="1">
      <alignment vertical="center" wrapText="1"/>
    </xf>
    <xf numFmtId="0" fontId="5" fillId="0" borderId="0" xfId="0" applyFont="1" applyFill="1" applyBorder="1" applyAlignment="1" applyProtection="1">
      <alignment horizontal="left" vertical="center"/>
      <protection locked="0"/>
    </xf>
    <xf numFmtId="0" fontId="5" fillId="0" borderId="3" xfId="0" applyFont="1" applyFill="1" applyBorder="1" applyAlignment="1" applyProtection="1">
      <alignment horizontal="center" vertical="center"/>
    </xf>
    <xf numFmtId="0" fontId="5" fillId="0" borderId="3" xfId="0" applyFont="1" applyFill="1" applyBorder="1" applyAlignment="1" applyProtection="1">
      <alignment horizontal="center" vertical="center" wrapText="1"/>
    </xf>
    <xf numFmtId="0" fontId="5" fillId="0" borderId="3" xfId="182" applyFont="1" applyFill="1" applyBorder="1" applyAlignment="1" applyProtection="1">
      <alignment vertical="center" wrapText="1"/>
    </xf>
    <xf numFmtId="170" fontId="5" fillId="0" borderId="3" xfId="0" applyNumberFormat="1" applyFont="1" applyFill="1" applyBorder="1" applyAlignment="1" applyProtection="1">
      <alignment horizontal="center" vertical="center" wrapText="1"/>
    </xf>
    <xf numFmtId="0" fontId="4" fillId="0" borderId="3" xfId="182" applyFont="1" applyFill="1" applyBorder="1" applyAlignment="1" applyProtection="1">
      <alignment vertical="center" wrapText="1"/>
    </xf>
    <xf numFmtId="0" fontId="4" fillId="0" borderId="3" xfId="0" applyFont="1" applyFill="1" applyBorder="1" applyAlignment="1" applyProtection="1">
      <alignment vertical="center" wrapText="1"/>
    </xf>
    <xf numFmtId="0" fontId="5" fillId="0" borderId="3" xfId="0" applyFont="1" applyFill="1" applyBorder="1" applyAlignment="1" applyProtection="1">
      <alignment vertical="center" wrapText="1"/>
    </xf>
    <xf numFmtId="0" fontId="5" fillId="0" borderId="3" xfId="0" applyFont="1" applyFill="1" applyBorder="1" applyAlignment="1" applyProtection="1">
      <alignment horizontal="left" vertical="center" wrapText="1"/>
    </xf>
    <xf numFmtId="0" fontId="5" fillId="0" borderId="3" xfId="245" applyFont="1" applyFill="1" applyBorder="1" applyAlignment="1" applyProtection="1">
      <alignment horizontal="left" vertical="center" wrapText="1"/>
    </xf>
    <xf numFmtId="0" fontId="4" fillId="0" borderId="3" xfId="0" applyFont="1" applyFill="1" applyBorder="1" applyAlignment="1" applyProtection="1">
      <alignment horizontal="left" vertical="center" wrapText="1"/>
    </xf>
    <xf numFmtId="167" fontId="5"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wrapText="1"/>
      <protection locked="0"/>
    </xf>
    <xf numFmtId="0" fontId="5" fillId="0" borderId="0" xfId="0" applyFont="1" applyFill="1" applyBorder="1" applyAlignment="1" applyProtection="1">
      <alignment vertical="center"/>
      <protection locked="0"/>
    </xf>
    <xf numFmtId="0" fontId="5" fillId="0" borderId="0" xfId="0" applyFont="1" applyFill="1" applyBorder="1" applyAlignment="1" applyProtection="1">
      <alignment horizontal="center" vertical="center"/>
      <protection locked="0"/>
    </xf>
    <xf numFmtId="0" fontId="70" fillId="0" borderId="0" xfId="0" applyFont="1" applyAlignment="1" applyProtection="1">
      <alignment vertical="top" wrapText="1"/>
      <protection locked="0"/>
    </xf>
    <xf numFmtId="0" fontId="71" fillId="0" borderId="0" xfId="0" applyFont="1" applyFill="1" applyBorder="1" applyAlignment="1" applyProtection="1">
      <alignment vertical="center"/>
      <protection locked="0"/>
    </xf>
    <xf numFmtId="0" fontId="5" fillId="0" borderId="0" xfId="0" applyFont="1" applyFill="1" applyBorder="1" applyAlignment="1" applyProtection="1">
      <alignment horizontal="left" vertical="center" wrapText="1"/>
      <protection locked="0"/>
    </xf>
    <xf numFmtId="0" fontId="71" fillId="0" borderId="0" xfId="0" applyFont="1" applyFill="1" applyBorder="1" applyAlignment="1" applyProtection="1">
      <alignment horizontal="right" vertical="center"/>
      <protection locked="0"/>
    </xf>
    <xf numFmtId="0" fontId="71" fillId="0" borderId="0" xfId="0" applyFont="1" applyFill="1" applyBorder="1" applyAlignment="1" applyProtection="1">
      <alignment horizontal="right" vertical="center" wrapText="1"/>
      <protection locked="0"/>
    </xf>
    <xf numFmtId="0" fontId="71" fillId="0" borderId="0" xfId="0" applyFont="1" applyFill="1" applyAlignment="1" applyProtection="1">
      <alignment horizontal="center" vertical="center"/>
      <protection locked="0"/>
    </xf>
    <xf numFmtId="0" fontId="71" fillId="0" borderId="0" xfId="0" applyFont="1" applyFill="1" applyBorder="1" applyAlignment="1" applyProtection="1">
      <alignment horizontal="center" vertical="center"/>
      <protection locked="0"/>
    </xf>
    <xf numFmtId="0" fontId="71" fillId="0" borderId="14" xfId="0" applyFont="1" applyFill="1" applyBorder="1" applyAlignment="1" applyProtection="1">
      <alignment vertical="center"/>
      <protection locked="0"/>
    </xf>
    <xf numFmtId="0" fontId="71" fillId="0" borderId="15" xfId="0" applyFont="1" applyFill="1" applyBorder="1" applyAlignment="1" applyProtection="1">
      <alignment vertical="center"/>
      <protection locked="0"/>
    </xf>
    <xf numFmtId="0" fontId="71" fillId="0" borderId="16" xfId="0" applyFont="1" applyFill="1" applyBorder="1" applyAlignment="1" applyProtection="1">
      <alignment vertical="center"/>
      <protection locked="0"/>
    </xf>
    <xf numFmtId="0" fontId="71" fillId="0" borderId="3" xfId="0" applyFont="1" applyFill="1" applyBorder="1" applyAlignment="1" applyProtection="1">
      <alignment horizontal="left" vertical="center"/>
      <protection locked="0"/>
    </xf>
    <xf numFmtId="0" fontId="71" fillId="0" borderId="3" xfId="0" applyFont="1" applyFill="1" applyBorder="1" applyAlignment="1" applyProtection="1">
      <alignment horizontal="center" vertical="center"/>
      <protection locked="0"/>
    </xf>
    <xf numFmtId="0" fontId="71" fillId="0" borderId="15" xfId="0" applyFont="1" applyFill="1" applyBorder="1" applyAlignment="1" applyProtection="1">
      <alignment vertical="center" wrapText="1"/>
      <protection locked="0"/>
    </xf>
    <xf numFmtId="0" fontId="71" fillId="0" borderId="16" xfId="0" applyFont="1" applyFill="1" applyBorder="1" applyAlignment="1" applyProtection="1">
      <alignment vertical="center" wrapText="1"/>
      <protection locked="0"/>
    </xf>
    <xf numFmtId="0" fontId="5" fillId="0" borderId="0" xfId="0" applyFont="1" applyFill="1" applyAlignment="1" applyProtection="1">
      <alignment horizontal="center" vertical="center"/>
      <protection locked="0"/>
    </xf>
    <xf numFmtId="0" fontId="71" fillId="0" borderId="3" xfId="0" applyFont="1" applyFill="1" applyBorder="1" applyAlignment="1" applyProtection="1">
      <alignment vertical="center" wrapText="1"/>
      <protection locked="0"/>
    </xf>
    <xf numFmtId="167" fontId="4" fillId="0" borderId="0" xfId="0" applyNumberFormat="1" applyFont="1" applyFill="1" applyBorder="1" applyAlignment="1" applyProtection="1">
      <alignment horizontal="center" vertical="center" wrapText="1"/>
      <protection locked="0"/>
    </xf>
    <xf numFmtId="167" fontId="4" fillId="0" borderId="0" xfId="0" applyNumberFormat="1" applyFont="1" applyFill="1" applyBorder="1" applyAlignment="1" applyProtection="1">
      <alignment horizontal="right" vertical="center" wrapText="1"/>
      <protection locked="0"/>
    </xf>
    <xf numFmtId="167" fontId="5" fillId="0" borderId="0" xfId="0" applyNumberFormat="1" applyFont="1" applyFill="1" applyBorder="1" applyAlignment="1" applyProtection="1">
      <alignment horizontal="center" vertical="center" wrapText="1"/>
      <protection locked="0"/>
    </xf>
    <xf numFmtId="167" fontId="5" fillId="0" borderId="0" xfId="0" applyNumberFormat="1" applyFont="1" applyFill="1" applyBorder="1" applyAlignment="1" applyProtection="1">
      <alignment horizontal="right" vertical="center" wrapText="1"/>
      <protection locked="0"/>
    </xf>
    <xf numFmtId="0" fontId="4" fillId="0" borderId="0" xfId="0" applyFont="1" applyFill="1" applyBorder="1" applyAlignment="1" applyProtection="1">
      <alignment horizontal="left" vertical="center" wrapText="1"/>
      <protection locked="0"/>
    </xf>
    <xf numFmtId="0" fontId="5" fillId="0" borderId="0" xfId="0" quotePrefix="1" applyFont="1" applyFill="1" applyBorder="1" applyAlignment="1" applyProtection="1">
      <alignment horizontal="center" vertical="center"/>
      <protection locked="0"/>
    </xf>
    <xf numFmtId="167" fontId="6" fillId="0" borderId="0" xfId="0" applyNumberFormat="1" applyFont="1" applyFill="1" applyBorder="1" applyAlignment="1" applyProtection="1">
      <alignment vertical="center"/>
      <protection locked="0"/>
    </xf>
    <xf numFmtId="0" fontId="5" fillId="0" borderId="0" xfId="0" applyFont="1" applyFill="1" applyAlignment="1" applyProtection="1">
      <alignment horizontal="left" vertical="center"/>
      <protection locked="0"/>
    </xf>
    <xf numFmtId="0" fontId="4" fillId="0" borderId="0" xfId="0" quotePrefix="1" applyFont="1" applyFill="1" applyBorder="1" applyAlignment="1" applyProtection="1">
      <alignment horizontal="center"/>
      <protection locked="0"/>
    </xf>
    <xf numFmtId="167" fontId="4" fillId="0" borderId="0" xfId="0" quotePrefix="1" applyNumberFormat="1" applyFont="1" applyFill="1" applyBorder="1" applyAlignment="1" applyProtection="1">
      <alignment horizontal="center"/>
      <protection locked="0"/>
    </xf>
    <xf numFmtId="167" fontId="4" fillId="0" borderId="0" xfId="0" applyNumberFormat="1" applyFont="1" applyFill="1" applyBorder="1" applyAlignment="1" applyProtection="1">
      <alignment horizontal="center"/>
      <protection locked="0"/>
    </xf>
    <xf numFmtId="0" fontId="4" fillId="0" borderId="0" xfId="0" applyFont="1" applyFill="1" applyBorder="1" applyAlignment="1" applyProtection="1">
      <alignment vertical="center"/>
      <protection locked="0"/>
    </xf>
    <xf numFmtId="0" fontId="5" fillId="0" borderId="0" xfId="0" applyFont="1" applyFill="1" applyAlignment="1" applyProtection="1">
      <alignment vertical="center"/>
      <protection locked="0"/>
    </xf>
    <xf numFmtId="49" fontId="5" fillId="0" borderId="3" xfId="0" applyNumberFormat="1" applyFont="1" applyFill="1" applyBorder="1" applyAlignment="1" applyProtection="1">
      <alignment horizontal="left" vertical="center" wrapText="1"/>
      <protection locked="0"/>
    </xf>
    <xf numFmtId="49" fontId="4" fillId="0" borderId="3" xfId="0" applyNumberFormat="1" applyFont="1" applyFill="1" applyBorder="1" applyAlignment="1" applyProtection="1">
      <alignment horizontal="left" vertical="center" wrapText="1"/>
      <protection locked="0"/>
    </xf>
    <xf numFmtId="0" fontId="4" fillId="0" borderId="3" xfId="0" applyNumberFormat="1" applyFont="1" applyFill="1" applyBorder="1" applyAlignment="1" applyProtection="1">
      <alignment horizontal="center" vertical="center" wrapText="1"/>
      <protection locked="0"/>
    </xf>
    <xf numFmtId="0" fontId="5" fillId="0" borderId="0" xfId="245" applyFont="1" applyFill="1" applyBorder="1" applyAlignment="1" applyProtection="1">
      <alignment horizontal="left" vertical="center" wrapText="1"/>
      <protection locked="0"/>
    </xf>
    <xf numFmtId="0" fontId="5" fillId="0" borderId="0" xfId="245" applyFont="1" applyFill="1" applyBorder="1" applyAlignment="1" applyProtection="1">
      <alignment horizontal="center" vertical="center"/>
      <protection locked="0"/>
    </xf>
    <xf numFmtId="167" fontId="5" fillId="0" borderId="0" xfId="245" applyNumberFormat="1" applyFont="1" applyFill="1" applyBorder="1" applyAlignment="1" applyProtection="1">
      <alignment horizontal="center" vertical="center" wrapText="1"/>
      <protection locked="0"/>
    </xf>
    <xf numFmtId="167" fontId="5" fillId="0" borderId="0" xfId="245" applyNumberFormat="1" applyFont="1" applyFill="1" applyBorder="1" applyAlignment="1" applyProtection="1">
      <alignment horizontal="right" vertical="center" wrapText="1"/>
      <protection locked="0"/>
    </xf>
    <xf numFmtId="0" fontId="4" fillId="0" borderId="0" xfId="0" quotePrefix="1" applyFont="1" applyFill="1" applyBorder="1" applyAlignment="1" applyProtection="1">
      <alignment horizontal="center" vertical="center"/>
      <protection locked="0"/>
    </xf>
    <xf numFmtId="166" fontId="4" fillId="0" borderId="0" xfId="0" applyNumberFormat="1" applyFont="1" applyFill="1" applyBorder="1" applyAlignment="1" applyProtection="1">
      <alignment horizontal="right" vertical="center" wrapText="1"/>
      <protection locked="0"/>
    </xf>
    <xf numFmtId="3" fontId="5" fillId="0" borderId="0" xfId="0" applyNumberFormat="1" applyFont="1" applyFill="1" applyBorder="1" applyAlignment="1" applyProtection="1">
      <alignment vertical="center"/>
      <protection locked="0"/>
    </xf>
    <xf numFmtId="0" fontId="5" fillId="0" borderId="0" xfId="0" applyFont="1" applyFill="1" applyBorder="1" applyAlignment="1" applyProtection="1">
      <alignment vertical="center" wrapText="1"/>
      <protection locked="0"/>
    </xf>
    <xf numFmtId="167" fontId="5" fillId="0" borderId="3" xfId="237" applyNumberFormat="1" applyFont="1" applyFill="1" applyBorder="1" applyAlignment="1" applyProtection="1">
      <alignment horizontal="center" vertical="center" wrapText="1"/>
      <protection locked="0"/>
    </xf>
    <xf numFmtId="49" fontId="5" fillId="0" borderId="3" xfId="237" applyNumberFormat="1" applyFont="1" applyFill="1" applyBorder="1" applyAlignment="1" applyProtection="1">
      <alignment horizontal="left" vertical="center" wrapText="1"/>
      <protection locked="0"/>
    </xf>
    <xf numFmtId="0" fontId="12" fillId="0" borderId="0" xfId="0" applyFont="1" applyFill="1" applyProtection="1">
      <protection locked="0"/>
    </xf>
    <xf numFmtId="0" fontId="6" fillId="0" borderId="0" xfId="0" applyFont="1" applyFill="1" applyBorder="1" applyAlignment="1" applyProtection="1">
      <alignment horizontal="center" vertical="center"/>
      <protection locked="0"/>
    </xf>
    <xf numFmtId="0" fontId="10" fillId="0" borderId="14" xfId="0" applyNumberFormat="1" applyFont="1" applyFill="1" applyBorder="1" applyAlignment="1" applyProtection="1">
      <alignment horizontal="center" vertical="center" wrapText="1"/>
      <protection locked="0"/>
    </xf>
    <xf numFmtId="0" fontId="5" fillId="0" borderId="3" xfId="0" applyNumberFormat="1" applyFont="1" applyFill="1" applyBorder="1" applyAlignment="1" applyProtection="1">
      <alignment horizontal="left" vertical="center" wrapText="1"/>
      <protection locked="0"/>
    </xf>
    <xf numFmtId="0" fontId="5" fillId="0" borderId="3" xfId="0" applyNumberFormat="1" applyFont="1" applyFill="1" applyBorder="1" applyAlignment="1">
      <alignment horizontal="left" vertical="center" wrapText="1"/>
    </xf>
    <xf numFmtId="0" fontId="4" fillId="0" borderId="3" xfId="0" applyFont="1" applyFill="1" applyBorder="1" applyAlignment="1" applyProtection="1">
      <alignment horizontal="left" vertical="center" wrapText="1"/>
      <protection locked="0"/>
    </xf>
    <xf numFmtId="0" fontId="5" fillId="0" borderId="3" xfId="0" quotePrefix="1" applyFont="1" applyFill="1" applyBorder="1" applyAlignment="1" applyProtection="1">
      <alignment horizontal="center" vertical="center"/>
      <protection locked="0"/>
    </xf>
    <xf numFmtId="0" fontId="5" fillId="0" borderId="3" xfId="0" applyFont="1" applyFill="1" applyBorder="1" applyAlignment="1" applyProtection="1">
      <alignment horizontal="center" vertical="center" wrapText="1"/>
      <protection locked="0"/>
    </xf>
    <xf numFmtId="0" fontId="5" fillId="0" borderId="3" xfId="245" applyFont="1" applyFill="1" applyBorder="1" applyAlignment="1" applyProtection="1">
      <alignment horizontal="left" vertical="center" wrapText="1"/>
      <protection locked="0"/>
    </xf>
    <xf numFmtId="0" fontId="5" fillId="0" borderId="3" xfId="245" applyFont="1" applyFill="1" applyBorder="1" applyAlignment="1" applyProtection="1">
      <alignment horizontal="center" vertical="center" wrapText="1"/>
      <protection locked="0"/>
    </xf>
    <xf numFmtId="0" fontId="4" fillId="0" borderId="3" xfId="245" applyFont="1" applyFill="1" applyBorder="1" applyAlignment="1" applyProtection="1">
      <alignment horizontal="left" vertical="center" wrapText="1"/>
      <protection locked="0"/>
    </xf>
    <xf numFmtId="0" fontId="4" fillId="0" borderId="3" xfId="245" applyFont="1" applyFill="1" applyBorder="1" applyAlignment="1" applyProtection="1">
      <alignment horizontal="center" vertical="center" wrapText="1"/>
      <protection locked="0"/>
    </xf>
    <xf numFmtId="1" fontId="5" fillId="29" borderId="3" xfId="0" applyNumberFormat="1" applyFont="1" applyFill="1" applyBorder="1" applyAlignment="1" applyProtection="1">
      <alignment horizontal="center" vertical="center" wrapText="1"/>
      <protection locked="0"/>
    </xf>
    <xf numFmtId="1" fontId="5" fillId="0" borderId="3" xfId="0" applyNumberFormat="1" applyFont="1" applyFill="1" applyBorder="1" applyAlignment="1" applyProtection="1">
      <alignment horizontal="center" vertical="center" wrapText="1"/>
      <protection locked="0"/>
    </xf>
    <xf numFmtId="1" fontId="5" fillId="29" borderId="3" xfId="0" applyNumberFormat="1" applyFont="1" applyFill="1" applyBorder="1" applyAlignment="1">
      <alignment horizontal="center" vertical="center" wrapText="1"/>
    </xf>
    <xf numFmtId="1" fontId="4" fillId="29" borderId="3" xfId="0" applyNumberFormat="1" applyFont="1" applyFill="1" applyBorder="1" applyAlignment="1">
      <alignment horizontal="center" vertical="center" wrapText="1"/>
    </xf>
    <xf numFmtId="1" fontId="80" fillId="0" borderId="3" xfId="0" applyNumberFormat="1" applyFont="1" applyFill="1" applyBorder="1" applyAlignment="1" applyProtection="1">
      <alignment horizontal="center" vertical="center" wrapText="1"/>
      <protection locked="0"/>
    </xf>
    <xf numFmtId="0" fontId="71" fillId="0" borderId="3" xfId="0" applyFont="1" applyFill="1" applyBorder="1" applyAlignment="1">
      <alignment horizontal="center" vertical="center" wrapText="1" shrinkToFit="1"/>
    </xf>
    <xf numFmtId="0" fontId="71" fillId="0" borderId="14" xfId="0" applyFont="1" applyFill="1" applyBorder="1" applyAlignment="1">
      <alignment horizontal="center" vertical="center" wrapText="1" shrinkToFit="1"/>
    </xf>
    <xf numFmtId="0" fontId="71" fillId="0" borderId="0" xfId="0" applyFont="1" applyFill="1" applyAlignment="1">
      <alignment vertical="center"/>
    </xf>
    <xf numFmtId="3" fontId="71" fillId="0" borderId="3" xfId="0" applyNumberFormat="1" applyFont="1" applyFill="1" applyBorder="1" applyAlignment="1">
      <alignment horizontal="center" vertical="center" wrapText="1"/>
    </xf>
    <xf numFmtId="0" fontId="71" fillId="0" borderId="3" xfId="0" applyNumberFormat="1" applyFont="1" applyFill="1" applyBorder="1" applyAlignment="1">
      <alignment horizontal="center" vertical="center" wrapText="1"/>
    </xf>
    <xf numFmtId="0" fontId="71" fillId="29" borderId="3" xfId="0" applyNumberFormat="1" applyFont="1" applyFill="1" applyBorder="1" applyAlignment="1">
      <alignment horizontal="center" vertical="center" wrapText="1"/>
    </xf>
    <xf numFmtId="0" fontId="77" fillId="0" borderId="0" xfId="0" applyFont="1" applyFill="1" applyAlignment="1">
      <alignment horizontal="right" vertical="center"/>
    </xf>
    <xf numFmtId="0" fontId="76" fillId="0" borderId="0" xfId="0" applyFont="1" applyFill="1" applyBorder="1" applyAlignment="1" applyProtection="1">
      <alignment horizontal="center" vertical="center"/>
      <protection locked="0"/>
    </xf>
    <xf numFmtId="1" fontId="5" fillId="29" borderId="3" xfId="0" applyNumberFormat="1" applyFont="1" applyFill="1" applyBorder="1" applyAlignment="1" applyProtection="1">
      <alignment horizontal="center" vertical="center" wrapText="1"/>
    </xf>
    <xf numFmtId="4" fontId="5" fillId="29" borderId="3" xfId="237" applyNumberFormat="1" applyFont="1" applyFill="1" applyBorder="1" applyAlignment="1">
      <alignment horizontal="center" vertical="center" wrapText="1"/>
    </xf>
    <xf numFmtId="4" fontId="5" fillId="0" borderId="3" xfId="237" applyNumberFormat="1" applyFont="1" applyFill="1" applyBorder="1" applyAlignment="1" applyProtection="1">
      <alignment horizontal="center" vertical="center" wrapText="1"/>
      <protection locked="0"/>
    </xf>
    <xf numFmtId="1" fontId="5" fillId="0" borderId="3" xfId="0" applyNumberFormat="1" applyFont="1" applyFill="1" applyBorder="1" applyAlignment="1">
      <alignment horizontal="center" vertical="center" wrapText="1"/>
    </xf>
    <xf numFmtId="1" fontId="71" fillId="0" borderId="3" xfId="0" applyNumberFormat="1" applyFont="1" applyFill="1" applyBorder="1" applyAlignment="1">
      <alignment horizontal="center" vertical="center" wrapText="1"/>
    </xf>
    <xf numFmtId="1" fontId="71" fillId="29" borderId="3" xfId="0" applyNumberFormat="1" applyFont="1" applyFill="1" applyBorder="1" applyAlignment="1">
      <alignment horizontal="center" vertical="center" wrapText="1"/>
    </xf>
    <xf numFmtId="0" fontId="10" fillId="0" borderId="3" xfId="0" applyFont="1" applyFill="1" applyBorder="1" applyAlignment="1" applyProtection="1">
      <alignment horizontal="center" vertical="center"/>
      <protection locked="0"/>
    </xf>
    <xf numFmtId="0" fontId="5" fillId="0" borderId="3" xfId="0" applyFont="1" applyFill="1" applyBorder="1" applyAlignment="1" applyProtection="1">
      <alignment vertical="center"/>
      <protection locked="0"/>
    </xf>
    <xf numFmtId="0" fontId="5" fillId="0" borderId="17" xfId="0" applyFont="1" applyFill="1" applyBorder="1" applyAlignment="1" applyProtection="1">
      <alignment vertical="center"/>
      <protection locked="0"/>
    </xf>
    <xf numFmtId="167" fontId="5" fillId="0" borderId="0" xfId="0" applyNumberFormat="1" applyFont="1" applyFill="1" applyBorder="1" applyAlignment="1">
      <alignment horizontal="center" vertical="center" wrapText="1"/>
    </xf>
    <xf numFmtId="1" fontId="4" fillId="0" borderId="3" xfId="0" applyNumberFormat="1" applyFont="1" applyFill="1" applyBorder="1" applyAlignment="1">
      <alignment horizontal="center" vertical="center" wrapText="1"/>
    </xf>
    <xf numFmtId="0" fontId="81" fillId="0" borderId="0" xfId="0" applyFont="1" applyFill="1" applyBorder="1" applyAlignment="1">
      <alignment horizontal="center" vertical="center" wrapText="1"/>
    </xf>
    <xf numFmtId="0" fontId="81" fillId="0" borderId="3" xfId="0" applyFont="1" applyFill="1" applyBorder="1" applyAlignment="1">
      <alignment horizontal="center" vertical="center" wrapText="1"/>
    </xf>
    <xf numFmtId="1" fontId="81" fillId="0" borderId="3" xfId="0" applyNumberFormat="1" applyFont="1" applyFill="1" applyBorder="1" applyAlignment="1" applyProtection="1">
      <alignment horizontal="center" vertical="center" wrapText="1"/>
      <protection locked="0"/>
    </xf>
    <xf numFmtId="1" fontId="81" fillId="0" borderId="3" xfId="0" applyNumberFormat="1" applyFont="1" applyFill="1" applyBorder="1" applyAlignment="1">
      <alignment horizontal="center" vertical="center" wrapText="1"/>
    </xf>
    <xf numFmtId="1" fontId="82" fillId="0" borderId="3" xfId="0" applyNumberFormat="1" applyFont="1" applyFill="1" applyBorder="1" applyAlignment="1">
      <alignment horizontal="center" vertical="center" wrapText="1"/>
    </xf>
    <xf numFmtId="167" fontId="82" fillId="0" borderId="0" xfId="0" quotePrefix="1" applyNumberFormat="1" applyFont="1" applyFill="1" applyBorder="1" applyAlignment="1" applyProtection="1">
      <alignment horizontal="center"/>
      <protection locked="0"/>
    </xf>
    <xf numFmtId="167" fontId="81" fillId="0" borderId="0" xfId="0" applyNumberFormat="1" applyFont="1" applyFill="1" applyBorder="1" applyAlignment="1" applyProtection="1">
      <alignment horizontal="right" vertical="center" wrapText="1"/>
      <protection locked="0"/>
    </xf>
    <xf numFmtId="167" fontId="81" fillId="0" borderId="0" xfId="0" applyNumberFormat="1" applyFont="1" applyFill="1" applyBorder="1" applyAlignment="1">
      <alignment horizontal="right" vertical="center" wrapText="1"/>
    </xf>
    <xf numFmtId="0" fontId="81" fillId="0" borderId="0" xfId="0" applyFont="1" applyFill="1" applyBorder="1" applyAlignment="1">
      <alignment horizontal="center" vertical="center"/>
    </xf>
    <xf numFmtId="0" fontId="81" fillId="0" borderId="0" xfId="0" applyFont="1" applyFill="1" applyBorder="1" applyAlignment="1">
      <alignment vertical="center"/>
    </xf>
    <xf numFmtId="1" fontId="5" fillId="0" borderId="0" xfId="245" applyNumberFormat="1" applyFont="1" applyFill="1" applyBorder="1" applyAlignment="1">
      <alignment vertical="center"/>
    </xf>
    <xf numFmtId="1" fontId="5" fillId="22" borderId="3" xfId="0" applyNumberFormat="1" applyFont="1" applyFill="1" applyBorder="1" applyAlignment="1" applyProtection="1">
      <alignment horizontal="center" vertical="center" wrapText="1"/>
      <protection locked="0"/>
    </xf>
    <xf numFmtId="167" fontId="83" fillId="0" borderId="0" xfId="0" applyNumberFormat="1" applyFont="1" applyFill="1" applyBorder="1" applyAlignment="1" applyProtection="1">
      <alignment horizontal="right" vertical="center" wrapText="1"/>
      <protection locked="0"/>
    </xf>
    <xf numFmtId="0" fontId="5" fillId="22" borderId="0" xfId="0" applyFont="1" applyFill="1" applyAlignment="1">
      <alignment vertical="center"/>
    </xf>
    <xf numFmtId="0" fontId="77" fillId="22" borderId="0" xfId="0" applyFont="1" applyFill="1" applyAlignment="1">
      <alignment horizontal="right" vertical="center"/>
    </xf>
    <xf numFmtId="49" fontId="5" fillId="22" borderId="3" xfId="0" applyNumberFormat="1" applyFont="1" applyFill="1" applyBorder="1" applyAlignment="1" applyProtection="1">
      <alignment horizontal="left" vertical="center" wrapText="1"/>
      <protection locked="0"/>
    </xf>
    <xf numFmtId="1" fontId="5" fillId="22" borderId="3" xfId="0" applyNumberFormat="1" applyFont="1" applyFill="1" applyBorder="1" applyAlignment="1">
      <alignment horizontal="center" vertical="center" wrapText="1"/>
    </xf>
    <xf numFmtId="1" fontId="5" fillId="30" borderId="3" xfId="0" applyNumberFormat="1" applyFont="1" applyFill="1" applyBorder="1" applyAlignment="1" applyProtection="1">
      <alignment horizontal="center" vertical="center" wrapText="1"/>
      <protection locked="0"/>
    </xf>
    <xf numFmtId="49" fontId="5" fillId="30" borderId="3" xfId="0" applyNumberFormat="1" applyFont="1" applyFill="1" applyBorder="1" applyAlignment="1" applyProtection="1">
      <alignment horizontal="left" vertical="center" wrapText="1"/>
      <protection locked="0"/>
    </xf>
    <xf numFmtId="1" fontId="5" fillId="30" borderId="3" xfId="0" applyNumberFormat="1" applyFont="1" applyFill="1" applyBorder="1" applyAlignment="1">
      <alignment horizontal="center" vertical="center" wrapText="1"/>
    </xf>
    <xf numFmtId="0" fontId="5" fillId="31" borderId="3" xfId="0" applyFont="1" applyFill="1" applyBorder="1" applyAlignment="1" applyProtection="1">
      <alignment horizontal="left" vertical="center" wrapText="1"/>
      <protection locked="0"/>
    </xf>
    <xf numFmtId="0" fontId="5" fillId="31" borderId="3" xfId="0" quotePrefix="1" applyFont="1" applyFill="1" applyBorder="1" applyAlignment="1">
      <alignment horizontal="center" vertical="center"/>
    </xf>
    <xf numFmtId="1" fontId="5" fillId="31" borderId="3" xfId="0" applyNumberFormat="1" applyFont="1" applyFill="1" applyBorder="1" applyAlignment="1" applyProtection="1">
      <alignment horizontal="center" vertical="center" wrapText="1"/>
      <protection locked="0"/>
    </xf>
    <xf numFmtId="1" fontId="81" fillId="31" borderId="3" xfId="0" applyNumberFormat="1" applyFont="1" applyFill="1" applyBorder="1" applyAlignment="1" applyProtection="1">
      <alignment horizontal="center" vertical="center" wrapText="1"/>
      <protection locked="0"/>
    </xf>
    <xf numFmtId="49" fontId="5" fillId="31" borderId="3" xfId="0" applyNumberFormat="1" applyFont="1" applyFill="1" applyBorder="1" applyAlignment="1" applyProtection="1">
      <alignment horizontal="left" vertical="center" wrapText="1"/>
      <protection locked="0"/>
    </xf>
    <xf numFmtId="1" fontId="5" fillId="0" borderId="3" xfId="0" applyNumberFormat="1" applyFont="1" applyFill="1" applyBorder="1" applyAlignment="1" applyProtection="1">
      <alignment horizontal="center" vertical="center" wrapText="1"/>
    </xf>
    <xf numFmtId="1" fontId="5" fillId="32" borderId="3" xfId="0" applyNumberFormat="1" applyFont="1" applyFill="1" applyBorder="1" applyAlignment="1" applyProtection="1">
      <alignment horizontal="center" vertical="center" wrapText="1"/>
      <protection locked="0"/>
    </xf>
    <xf numFmtId="0" fontId="5" fillId="0" borderId="3" xfId="0" applyFont="1" applyFill="1" applyBorder="1" applyAlignment="1">
      <alignment horizontal="center" vertical="center" wrapText="1" shrinkToFit="1"/>
    </xf>
    <xf numFmtId="0" fontId="5" fillId="0" borderId="0" xfId="0" applyFont="1" applyFill="1" applyAlignment="1">
      <alignment horizontal="center" vertical="center"/>
    </xf>
    <xf numFmtId="166" fontId="4" fillId="0" borderId="0" xfId="0" applyNumberFormat="1" applyFont="1" applyFill="1" applyBorder="1" applyAlignment="1" applyProtection="1">
      <alignment horizontal="center" vertical="center" wrapText="1"/>
      <protection locked="0"/>
    </xf>
    <xf numFmtId="0" fontId="5" fillId="0" borderId="3"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3" xfId="0" applyFont="1" applyFill="1" applyBorder="1" applyAlignment="1" applyProtection="1">
      <alignment horizontal="left" vertical="center" wrapText="1"/>
      <protection locked="0"/>
    </xf>
    <xf numFmtId="0" fontId="5" fillId="32" borderId="3" xfId="0" applyFont="1" applyFill="1" applyBorder="1" applyAlignment="1">
      <alignment horizontal="left" vertical="center" wrapText="1"/>
    </xf>
    <xf numFmtId="0" fontId="5" fillId="0" borderId="3" xfId="0" applyFont="1" applyFill="1" applyBorder="1" applyAlignment="1">
      <alignment horizontal="center" vertical="center"/>
    </xf>
    <xf numFmtId="0" fontId="4" fillId="0" borderId="0"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center" vertical="center" wrapText="1" shrinkToFit="1"/>
    </xf>
    <xf numFmtId="0" fontId="5" fillId="0" borderId="0" xfId="0" applyFont="1" applyFill="1" applyBorder="1" applyAlignment="1">
      <alignment vertical="center"/>
    </xf>
    <xf numFmtId="0" fontId="5" fillId="31" borderId="3" xfId="245" applyFont="1" applyFill="1" applyBorder="1" applyAlignment="1">
      <alignment horizontal="left" vertical="center" wrapText="1"/>
    </xf>
    <xf numFmtId="0" fontId="5" fillId="31" borderId="3" xfId="0" applyFont="1" applyFill="1" applyBorder="1" applyAlignment="1">
      <alignment horizontal="center" vertical="center"/>
    </xf>
    <xf numFmtId="0" fontId="5" fillId="0" borderId="0" xfId="0" applyFont="1" applyFill="1" applyBorder="1" applyAlignment="1" applyProtection="1">
      <alignment horizontal="center" vertical="center"/>
      <protection locked="0"/>
    </xf>
    <xf numFmtId="0" fontId="71" fillId="0" borderId="0" xfId="0" applyFont="1" applyFill="1" applyBorder="1" applyAlignment="1" applyProtection="1">
      <alignment horizontal="left" vertical="center" wrapText="1"/>
      <protection locked="0"/>
    </xf>
    <xf numFmtId="0" fontId="71" fillId="0" borderId="14" xfId="0" applyFont="1" applyFill="1" applyBorder="1" applyAlignment="1" applyProtection="1">
      <alignment horizontal="left" vertical="center" wrapText="1"/>
      <protection locked="0"/>
    </xf>
    <xf numFmtId="0" fontId="70" fillId="0" borderId="0" xfId="0" applyFont="1" applyAlignment="1" applyProtection="1">
      <alignment horizontal="left" vertical="top" wrapText="1"/>
      <protection locked="0"/>
    </xf>
    <xf numFmtId="0" fontId="71" fillId="0" borderId="0" xfId="0" applyFont="1" applyFill="1" applyBorder="1" applyAlignment="1" applyProtection="1">
      <alignment horizontal="left" vertical="center"/>
      <protection locked="0"/>
    </xf>
    <xf numFmtId="0" fontId="5" fillId="0" borderId="3" xfId="0" applyFont="1" applyFill="1" applyBorder="1" applyAlignment="1">
      <alignment horizontal="center" vertical="center"/>
    </xf>
    <xf numFmtId="0" fontId="5" fillId="0" borderId="0" xfId="0" applyFont="1" applyFill="1" applyBorder="1" applyAlignment="1">
      <alignment vertical="center"/>
    </xf>
    <xf numFmtId="49" fontId="5" fillId="0" borderId="3" xfId="0" applyNumberFormat="1" applyFont="1" applyFill="1" applyBorder="1" applyAlignment="1" applyProtection="1">
      <alignment horizontal="left" vertical="center" wrapText="1"/>
      <protection locked="0"/>
    </xf>
    <xf numFmtId="0" fontId="72" fillId="0" borderId="0" xfId="0" applyFont="1" applyAlignment="1" applyProtection="1">
      <alignment vertical="top" wrapText="1"/>
      <protection locked="0"/>
    </xf>
    <xf numFmtId="0" fontId="5" fillId="0" borderId="3" xfId="0" applyFont="1" applyFill="1" applyBorder="1" applyAlignment="1" applyProtection="1">
      <alignment horizontal="left" vertical="center" wrapText="1"/>
      <protection locked="0"/>
    </xf>
    <xf numFmtId="0" fontId="5" fillId="0" borderId="3" xfId="0" applyFont="1" applyFill="1" applyBorder="1" applyAlignment="1" applyProtection="1">
      <alignment horizontal="left" vertical="center" wrapText="1"/>
      <protection locked="0"/>
    </xf>
    <xf numFmtId="49" fontId="5" fillId="0" borderId="3" xfId="0" applyNumberFormat="1" applyFont="1" applyFill="1" applyBorder="1" applyAlignment="1" applyProtection="1">
      <alignment horizontal="left" vertical="center" wrapText="1"/>
      <protection locked="0"/>
    </xf>
    <xf numFmtId="0" fontId="5" fillId="0" borderId="3" xfId="0" applyFont="1" applyFill="1" applyBorder="1" applyAlignment="1" applyProtection="1">
      <alignment horizontal="left" vertical="center" wrapText="1"/>
      <protection locked="0"/>
    </xf>
    <xf numFmtId="0" fontId="71" fillId="0" borderId="0" xfId="0" applyFont="1" applyFill="1" applyBorder="1" applyAlignment="1" applyProtection="1">
      <alignment horizontal="left" vertical="center" wrapText="1"/>
      <protection locked="0"/>
    </xf>
    <xf numFmtId="0" fontId="5" fillId="0" borderId="0" xfId="0" applyFont="1" applyFill="1" applyBorder="1" applyAlignment="1">
      <alignment vertical="center"/>
    </xf>
    <xf numFmtId="0" fontId="5" fillId="0" borderId="3" xfId="0" applyFont="1" applyFill="1" applyBorder="1" applyAlignment="1">
      <alignment horizontal="center" vertical="center"/>
    </xf>
    <xf numFmtId="0" fontId="5" fillId="0" borderId="3" xfId="0" applyFont="1" applyFill="1" applyBorder="1" applyAlignment="1">
      <alignment horizontal="center" vertical="center"/>
    </xf>
    <xf numFmtId="0" fontId="5" fillId="32" borderId="3" xfId="0" applyFont="1" applyFill="1" applyBorder="1" applyAlignment="1">
      <alignment horizontal="center" vertical="center"/>
    </xf>
    <xf numFmtId="49" fontId="5" fillId="0" borderId="3" xfId="0" applyNumberFormat="1" applyFont="1" applyFill="1" applyBorder="1" applyAlignment="1" applyProtection="1">
      <alignment horizontal="center" vertical="center" wrapText="1"/>
      <protection locked="0"/>
    </xf>
    <xf numFmtId="49" fontId="5" fillId="0" borderId="3" xfId="0" applyNumberFormat="1" applyFont="1" applyFill="1" applyBorder="1" applyAlignment="1" applyProtection="1">
      <alignment horizontal="left" vertical="center" wrapText="1"/>
      <protection locked="0"/>
    </xf>
    <xf numFmtId="0" fontId="5" fillId="0" borderId="3" xfId="0" applyFont="1" applyFill="1" applyBorder="1" applyAlignment="1" applyProtection="1">
      <alignment horizontal="left" vertical="center" wrapText="1"/>
      <protection locked="0"/>
    </xf>
    <xf numFmtId="0" fontId="5" fillId="31" borderId="3" xfId="0" applyFont="1" applyFill="1" applyBorder="1" applyAlignment="1" applyProtection="1">
      <alignment horizontal="left" vertical="center" wrapText="1" shrinkToFit="1"/>
      <protection locked="0"/>
    </xf>
    <xf numFmtId="1" fontId="5" fillId="31" borderId="3" xfId="0" applyNumberFormat="1" applyFont="1" applyFill="1" applyBorder="1" applyAlignment="1">
      <alignment horizontal="center" vertical="center" wrapText="1"/>
    </xf>
    <xf numFmtId="1" fontId="81" fillId="31" borderId="3" xfId="0" applyNumberFormat="1" applyFont="1" applyFill="1" applyBorder="1" applyAlignment="1">
      <alignment horizontal="center" vertical="center" wrapText="1"/>
    </xf>
    <xf numFmtId="49" fontId="71" fillId="0" borderId="3" xfId="0" applyNumberFormat="1" applyFont="1" applyFill="1" applyBorder="1" applyAlignment="1">
      <alignment vertical="center" wrapText="1"/>
    </xf>
    <xf numFmtId="49" fontId="5" fillId="0" borderId="3" xfId="0" applyNumberFormat="1" applyFont="1" applyFill="1" applyBorder="1" applyAlignment="1" applyProtection="1">
      <alignment horizontal="left" vertical="center" wrapText="1"/>
      <protection locked="0"/>
    </xf>
    <xf numFmtId="49" fontId="5" fillId="0" borderId="3" xfId="0" applyNumberFormat="1" applyFont="1" applyFill="1" applyBorder="1" applyAlignment="1" applyProtection="1">
      <alignment horizontal="left" vertical="center" wrapText="1"/>
      <protection locked="0"/>
    </xf>
    <xf numFmtId="0" fontId="5" fillId="0" borderId="3" xfId="0" applyFont="1" applyFill="1" applyBorder="1" applyAlignment="1" applyProtection="1">
      <alignment horizontal="left" vertical="center" wrapText="1"/>
      <protection locked="0"/>
    </xf>
    <xf numFmtId="0" fontId="4" fillId="0" borderId="0"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 xfId="245" applyFont="1" applyFill="1" applyBorder="1" applyAlignment="1">
      <alignment horizontal="center" vertical="center" wrapText="1"/>
    </xf>
    <xf numFmtId="0" fontId="5" fillId="0" borderId="0" xfId="0" applyFont="1" applyFill="1" applyBorder="1" applyAlignment="1">
      <alignment vertical="center"/>
    </xf>
    <xf numFmtId="1" fontId="4" fillId="29" borderId="3" xfId="0" applyNumberFormat="1" applyFont="1" applyFill="1" applyBorder="1" applyAlignment="1" applyProtection="1">
      <alignment horizontal="center" vertical="center" wrapText="1"/>
      <protection locked="0"/>
    </xf>
    <xf numFmtId="0" fontId="5" fillId="0" borderId="3" xfId="0" applyFont="1" applyFill="1" applyBorder="1" applyAlignment="1">
      <alignment horizontal="center" vertical="center"/>
    </xf>
    <xf numFmtId="0" fontId="5" fillId="0" borderId="0" xfId="0" applyFont="1" applyFill="1" applyBorder="1" applyAlignment="1">
      <alignment vertical="center"/>
    </xf>
    <xf numFmtId="49" fontId="5" fillId="0" borderId="3" xfId="0" applyNumberFormat="1" applyFont="1" applyFill="1" applyBorder="1" applyAlignment="1" applyProtection="1">
      <alignment horizontal="left" vertical="center" wrapText="1"/>
      <protection locked="0"/>
    </xf>
    <xf numFmtId="1" fontId="72" fillId="0" borderId="3" xfId="0" applyNumberFormat="1" applyFont="1" applyFill="1" applyBorder="1" applyAlignment="1" applyProtection="1">
      <alignment horizontal="center" vertical="center" wrapText="1"/>
      <protection locked="0"/>
    </xf>
    <xf numFmtId="0" fontId="5" fillId="0" borderId="3" xfId="0" applyFont="1" applyFill="1" applyBorder="1" applyAlignment="1" applyProtection="1">
      <alignment horizontal="left" vertical="center" wrapText="1"/>
      <protection locked="0"/>
    </xf>
    <xf numFmtId="0" fontId="5" fillId="0" borderId="3" xfId="0" applyFont="1" applyFill="1" applyBorder="1" applyAlignment="1">
      <alignment horizontal="center" vertical="center"/>
    </xf>
    <xf numFmtId="0" fontId="71" fillId="0" borderId="15" xfId="0" applyFont="1" applyFill="1" applyBorder="1" applyAlignment="1" applyProtection="1">
      <alignment horizontal="left" vertical="center" wrapText="1"/>
      <protection locked="0"/>
    </xf>
    <xf numFmtId="0" fontId="70" fillId="0" borderId="0" xfId="0" applyFont="1" applyAlignment="1" applyProtection="1">
      <alignment horizontal="left" vertical="top" wrapText="1"/>
      <protection locked="0"/>
    </xf>
    <xf numFmtId="0" fontId="5" fillId="0" borderId="0" xfId="0" applyFont="1" applyFill="1" applyBorder="1" applyAlignment="1" applyProtection="1">
      <alignment horizontal="left" vertical="center" wrapText="1"/>
      <protection locked="0"/>
    </xf>
    <xf numFmtId="0" fontId="72" fillId="0" borderId="0" xfId="0" applyFont="1" applyAlignment="1" applyProtection="1">
      <alignment horizontal="left" vertical="top" wrapText="1"/>
      <protection locked="0"/>
    </xf>
    <xf numFmtId="0" fontId="72" fillId="0" borderId="0" xfId="0" applyFont="1" applyAlignment="1" applyProtection="1">
      <alignment horizontal="left" wrapText="1"/>
      <protection locked="0"/>
    </xf>
    <xf numFmtId="0" fontId="71" fillId="0" borderId="0" xfId="0" applyFont="1" applyFill="1" applyBorder="1" applyAlignment="1" applyProtection="1">
      <alignment horizontal="left" vertical="center"/>
      <protection locked="0"/>
    </xf>
    <xf numFmtId="0" fontId="84" fillId="0" borderId="0" xfId="0" applyFont="1" applyAlignment="1" applyProtection="1">
      <alignment horizontal="left" vertical="top" wrapText="1"/>
      <protection locked="0"/>
    </xf>
    <xf numFmtId="0" fontId="71" fillId="0" borderId="0" xfId="0" applyFont="1" applyFill="1" applyBorder="1" applyAlignment="1" applyProtection="1">
      <alignment horizontal="left" vertical="center" wrapText="1"/>
      <protection locked="0"/>
    </xf>
    <xf numFmtId="0" fontId="71" fillId="0" borderId="0" xfId="0" applyFont="1" applyFill="1" applyBorder="1" applyAlignment="1" applyProtection="1">
      <alignment horizontal="center" vertical="center" wrapText="1"/>
      <protection locked="0"/>
    </xf>
    <xf numFmtId="0" fontId="71" fillId="0" borderId="16" xfId="0" applyFont="1" applyFill="1" applyBorder="1" applyAlignment="1" applyProtection="1">
      <alignment horizontal="left" vertical="center" wrapText="1"/>
      <protection locked="0"/>
    </xf>
    <xf numFmtId="0" fontId="71" fillId="0" borderId="14" xfId="0" applyFont="1" applyFill="1" applyBorder="1" applyAlignment="1" applyProtection="1">
      <alignment horizontal="left" vertical="center" wrapText="1"/>
      <protection locked="0"/>
    </xf>
    <xf numFmtId="0" fontId="74" fillId="0" borderId="15" xfId="0" applyFont="1" applyBorder="1" applyAlignment="1" applyProtection="1">
      <alignment horizontal="left" vertical="center" wrapText="1"/>
      <protection locked="0"/>
    </xf>
    <xf numFmtId="0" fontId="74" fillId="0" borderId="16" xfId="0" applyFont="1" applyBorder="1" applyAlignment="1" applyProtection="1">
      <alignment horizontal="left" vertical="center" wrapText="1"/>
      <protection locked="0"/>
    </xf>
    <xf numFmtId="49" fontId="71" fillId="0" borderId="15" xfId="0" applyNumberFormat="1" applyFont="1" applyFill="1" applyBorder="1" applyAlignment="1" applyProtection="1">
      <alignment horizontal="left" vertical="center" wrapText="1"/>
      <protection locked="0"/>
    </xf>
    <xf numFmtId="0" fontId="86" fillId="0" borderId="0" xfId="0" applyFont="1" applyFill="1" applyBorder="1" applyAlignment="1" applyProtection="1">
      <alignment horizontal="center" vertical="center"/>
      <protection locked="0"/>
    </xf>
    <xf numFmtId="0" fontId="5" fillId="0" borderId="17" xfId="0" applyFont="1" applyFill="1" applyBorder="1" applyAlignment="1" applyProtection="1">
      <alignment horizontal="center" vertical="center" wrapText="1"/>
    </xf>
    <xf numFmtId="0" fontId="5" fillId="0" borderId="18" xfId="0" applyFont="1" applyFill="1" applyBorder="1" applyAlignment="1" applyProtection="1">
      <alignment horizontal="center" vertical="center" wrapText="1"/>
    </xf>
    <xf numFmtId="0" fontId="4" fillId="0" borderId="0" xfId="0" applyFont="1" applyFill="1" applyBorder="1" applyAlignment="1">
      <alignment horizontal="center" vertical="center"/>
    </xf>
    <xf numFmtId="0" fontId="5" fillId="0" borderId="0" xfId="0" applyFont="1" applyFill="1" applyBorder="1" applyAlignment="1" applyProtection="1">
      <alignment horizontal="center" vertical="center"/>
      <protection locked="0"/>
    </xf>
    <xf numFmtId="0" fontId="5" fillId="0" borderId="0" xfId="0" applyFont="1" applyFill="1" applyAlignment="1" applyProtection="1">
      <alignment horizontal="center" vertical="center"/>
      <protection locked="0"/>
    </xf>
    <xf numFmtId="0" fontId="5" fillId="0" borderId="3" xfId="0" applyFont="1" applyFill="1" applyBorder="1" applyAlignment="1" applyProtection="1">
      <alignment horizontal="center" vertical="center"/>
    </xf>
    <xf numFmtId="0" fontId="5" fillId="0" borderId="3" xfId="0" applyFont="1" applyFill="1" applyBorder="1" applyAlignment="1" applyProtection="1">
      <alignment horizontal="center" vertical="center" wrapText="1"/>
    </xf>
    <xf numFmtId="0" fontId="5" fillId="0" borderId="14" xfId="0" applyFont="1" applyFill="1" applyBorder="1" applyAlignment="1" applyProtection="1">
      <alignment horizontal="center" vertical="center" wrapText="1"/>
    </xf>
    <xf numFmtId="0" fontId="5" fillId="0" borderId="15" xfId="0" applyFont="1" applyFill="1" applyBorder="1" applyAlignment="1" applyProtection="1">
      <alignment horizontal="center" vertical="center" wrapText="1"/>
    </xf>
    <xf numFmtId="0" fontId="5" fillId="0" borderId="16"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4" fillId="0" borderId="3" xfId="237" applyNumberFormat="1" applyFont="1" applyFill="1" applyBorder="1" applyAlignment="1" applyProtection="1">
      <alignment horizontal="center" vertical="center" wrapText="1"/>
    </xf>
    <xf numFmtId="167" fontId="5" fillId="0" borderId="0" xfId="0" applyNumberFormat="1" applyFont="1" applyFill="1" applyBorder="1" applyAlignment="1" applyProtection="1">
      <alignment horizontal="center" vertical="center" wrapText="1"/>
      <protection locked="0"/>
    </xf>
    <xf numFmtId="167" fontId="5" fillId="0" borderId="0" xfId="0" quotePrefix="1" applyNumberFormat="1"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xf>
    <xf numFmtId="0" fontId="5" fillId="0" borderId="17" xfId="0" applyFont="1" applyFill="1" applyBorder="1" applyAlignment="1" applyProtection="1">
      <alignment horizontal="center" vertical="center" wrapText="1" shrinkToFit="1"/>
    </xf>
    <xf numFmtId="0" fontId="5" fillId="0" borderId="18" xfId="0" applyFont="1" applyFill="1" applyBorder="1" applyAlignment="1" applyProtection="1">
      <alignment horizontal="center" vertical="center" wrapText="1" shrinkToFit="1"/>
    </xf>
    <xf numFmtId="0" fontId="76" fillId="0" borderId="0" xfId="0" applyFont="1" applyFill="1" applyBorder="1" applyAlignment="1" applyProtection="1">
      <alignment horizontal="center" vertical="center"/>
      <protection locked="0"/>
    </xf>
    <xf numFmtId="0" fontId="4" fillId="0" borderId="14" xfId="0" applyFont="1" applyFill="1" applyBorder="1" applyAlignment="1" applyProtection="1">
      <alignment horizontal="center"/>
    </xf>
    <xf numFmtId="0" fontId="4" fillId="0" borderId="15" xfId="0" applyFont="1" applyFill="1" applyBorder="1" applyAlignment="1" applyProtection="1">
      <alignment horizontal="center"/>
    </xf>
    <xf numFmtId="0" fontId="4" fillId="0" borderId="16" xfId="0" applyFont="1" applyFill="1" applyBorder="1" applyAlignment="1" applyProtection="1">
      <alignment horizontal="center"/>
    </xf>
    <xf numFmtId="0" fontId="4" fillId="0" borderId="0" xfId="0" applyFont="1" applyFill="1" applyBorder="1" applyAlignment="1">
      <alignment horizontal="center" vertical="center" wrapText="1"/>
    </xf>
    <xf numFmtId="0" fontId="5" fillId="0" borderId="0" xfId="0" applyFont="1" applyFill="1" applyBorder="1" applyAlignment="1" applyProtection="1">
      <alignment horizontal="left" vertical="center"/>
      <protection locked="0"/>
    </xf>
    <xf numFmtId="0" fontId="5" fillId="0" borderId="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5" fillId="0" borderId="3" xfId="0" applyFont="1" applyFill="1" applyBorder="1" applyAlignment="1">
      <alignment horizontal="center" vertical="center"/>
    </xf>
    <xf numFmtId="167" fontId="5" fillId="0" borderId="0" xfId="0" applyNumberFormat="1" applyFont="1" applyFill="1" applyBorder="1" applyAlignment="1" applyProtection="1">
      <alignment horizontal="left" vertical="center" wrapText="1"/>
      <protection locked="0"/>
    </xf>
    <xf numFmtId="0" fontId="81" fillId="0" borderId="3" xfId="0" applyFont="1" applyFill="1" applyBorder="1" applyAlignment="1">
      <alignment horizontal="center" vertical="center" wrapText="1" shrinkToFit="1"/>
    </xf>
    <xf numFmtId="0" fontId="8" fillId="0" borderId="3" xfId="0" applyFont="1" applyFill="1" applyBorder="1" applyAlignment="1">
      <alignment horizontal="center" vertical="center" wrapText="1"/>
    </xf>
    <xf numFmtId="0" fontId="4" fillId="0" borderId="0" xfId="245" applyFont="1" applyFill="1" applyBorder="1" applyAlignment="1">
      <alignment horizontal="center" vertical="center"/>
    </xf>
    <xf numFmtId="0" fontId="5" fillId="0" borderId="3" xfId="245" applyFont="1" applyFill="1" applyBorder="1" applyAlignment="1">
      <alignment horizontal="center" vertical="center" wrapText="1"/>
    </xf>
    <xf numFmtId="0" fontId="5" fillId="0" borderId="3" xfId="0" applyFont="1" applyFill="1" applyBorder="1" applyAlignment="1">
      <alignment horizontal="center" vertical="center" wrapText="1" shrinkToFit="1"/>
    </xf>
    <xf numFmtId="0" fontId="4" fillId="0" borderId="14" xfId="245" applyFont="1" applyFill="1" applyBorder="1" applyAlignment="1">
      <alignment horizontal="center" vertical="center" wrapText="1"/>
    </xf>
    <xf numFmtId="0" fontId="4" fillId="0" borderId="15" xfId="245" applyFont="1" applyFill="1" applyBorder="1" applyAlignment="1">
      <alignment horizontal="center" vertical="center" wrapText="1"/>
    </xf>
    <xf numFmtId="0" fontId="4" fillId="0" borderId="16" xfId="245" applyFont="1" applyFill="1" applyBorder="1" applyAlignment="1">
      <alignment horizontal="center" vertical="center" wrapText="1"/>
    </xf>
    <xf numFmtId="167" fontId="5" fillId="0" borderId="0" xfId="0" quotePrefix="1" applyNumberFormat="1" applyFont="1" applyFill="1" applyBorder="1" applyAlignment="1" applyProtection="1">
      <alignment horizontal="left" vertical="center" wrapText="1"/>
      <protection locked="0"/>
    </xf>
    <xf numFmtId="0" fontId="75" fillId="0" borderId="0" xfId="0" applyFont="1" applyFill="1" applyBorder="1" applyAlignment="1" applyProtection="1">
      <alignment horizontal="center" vertical="center"/>
      <protection locked="0"/>
    </xf>
    <xf numFmtId="0" fontId="5" fillId="0" borderId="17" xfId="245" applyFont="1" applyFill="1" applyBorder="1" applyAlignment="1">
      <alignment horizontal="center" vertical="center" wrapText="1"/>
    </xf>
    <xf numFmtId="0" fontId="5" fillId="0" borderId="18" xfId="245" applyFont="1" applyFill="1" applyBorder="1" applyAlignment="1">
      <alignment horizontal="center" vertical="center" wrapText="1"/>
    </xf>
    <xf numFmtId="0" fontId="10" fillId="0" borderId="3" xfId="0" applyFont="1" applyFill="1" applyBorder="1" applyAlignment="1">
      <alignment horizontal="center" vertical="center" wrapText="1" shrinkToFit="1"/>
    </xf>
    <xf numFmtId="0" fontId="78" fillId="0" borderId="0" xfId="0" applyFont="1" applyFill="1" applyBorder="1" applyAlignment="1" applyProtection="1">
      <alignment horizontal="center" vertical="center"/>
      <protection locked="0"/>
    </xf>
    <xf numFmtId="0" fontId="5" fillId="0" borderId="0" xfId="0" applyFont="1" applyFill="1" applyBorder="1" applyAlignment="1">
      <alignment vertical="center"/>
    </xf>
    <xf numFmtId="0" fontId="4" fillId="0" borderId="0" xfId="237" applyNumberFormat="1" applyFont="1" applyFill="1" applyBorder="1" applyAlignment="1">
      <alignment horizontal="center" vertical="center" wrapText="1"/>
    </xf>
    <xf numFmtId="0" fontId="5" fillId="0" borderId="17" xfId="237" applyNumberFormat="1" applyFont="1" applyFill="1" applyBorder="1" applyAlignment="1">
      <alignment horizontal="center" vertical="center" wrapText="1"/>
    </xf>
    <xf numFmtId="0" fontId="5" fillId="0" borderId="18" xfId="237" applyNumberFormat="1" applyFont="1" applyFill="1" applyBorder="1" applyAlignment="1">
      <alignment horizontal="center" vertical="center" wrapText="1"/>
    </xf>
    <xf numFmtId="0" fontId="5" fillId="0" borderId="17" xfId="0" applyFont="1" applyFill="1" applyBorder="1" applyAlignment="1">
      <alignment horizontal="center" vertical="center" wrapText="1" shrinkToFit="1"/>
    </xf>
    <xf numFmtId="0" fontId="5" fillId="0" borderId="18" xfId="0" applyFont="1" applyFill="1" applyBorder="1" applyAlignment="1">
      <alignment horizontal="center" vertical="center" wrapText="1" shrinkToFit="1"/>
    </xf>
    <xf numFmtId="0" fontId="5" fillId="0" borderId="3" xfId="0" applyFont="1" applyFill="1" applyBorder="1" applyAlignment="1" applyProtection="1">
      <alignment horizontal="left" vertical="center" wrapText="1"/>
    </xf>
    <xf numFmtId="176" fontId="5" fillId="0" borderId="14" xfId="0" applyNumberFormat="1" applyFont="1" applyFill="1" applyBorder="1" applyAlignment="1" applyProtection="1">
      <alignment horizontal="center" vertical="center" wrapText="1"/>
    </xf>
    <xf numFmtId="176" fontId="5" fillId="0" borderId="16" xfId="0" applyNumberFormat="1" applyFont="1" applyFill="1" applyBorder="1" applyAlignment="1" applyProtection="1">
      <alignment horizontal="center" vertical="center" wrapText="1"/>
    </xf>
    <xf numFmtId="175" fontId="5" fillId="29" borderId="14" xfId="0" applyNumberFormat="1" applyFont="1" applyFill="1" applyBorder="1" applyAlignment="1" applyProtection="1">
      <alignment horizontal="center" vertical="center" wrapText="1"/>
    </xf>
    <xf numFmtId="175" fontId="5" fillId="29" borderId="16" xfId="0" applyNumberFormat="1" applyFont="1" applyFill="1" applyBorder="1" applyAlignment="1" applyProtection="1">
      <alignment horizontal="center" vertical="center" wrapText="1"/>
    </xf>
    <xf numFmtId="0" fontId="4" fillId="30" borderId="14" xfId="0" applyFont="1" applyFill="1" applyBorder="1" applyAlignment="1" applyProtection="1">
      <alignment horizontal="left" vertical="center" wrapText="1"/>
    </xf>
    <xf numFmtId="0" fontId="4" fillId="30" borderId="15" xfId="0" applyFont="1" applyFill="1" applyBorder="1" applyAlignment="1" applyProtection="1">
      <alignment horizontal="left" vertical="center" wrapText="1"/>
    </xf>
    <xf numFmtId="0" fontId="4" fillId="30" borderId="16" xfId="0" applyFont="1" applyFill="1" applyBorder="1" applyAlignment="1" applyProtection="1">
      <alignment horizontal="left" vertical="center" wrapText="1"/>
    </xf>
    <xf numFmtId="0" fontId="4" fillId="0" borderId="0" xfId="0" applyFont="1" applyFill="1" applyAlignment="1">
      <alignment horizontal="center" vertical="center"/>
    </xf>
    <xf numFmtId="0" fontId="4" fillId="0" borderId="0" xfId="0" applyFont="1" applyFill="1" applyAlignment="1" applyProtection="1">
      <alignment horizontal="center" vertical="center"/>
      <protection locked="0"/>
    </xf>
    <xf numFmtId="0" fontId="5" fillId="0" borderId="0" xfId="0" applyFont="1" applyFill="1" applyAlignment="1">
      <alignment vertical="center" wrapText="1"/>
    </xf>
    <xf numFmtId="0" fontId="10" fillId="0" borderId="0" xfId="0" applyFont="1" applyFill="1" applyBorder="1" applyAlignment="1" applyProtection="1">
      <alignment horizontal="center" vertical="center"/>
      <protection locked="0"/>
    </xf>
    <xf numFmtId="0" fontId="4" fillId="0" borderId="0" xfId="0" applyFont="1" applyFill="1" applyBorder="1" applyAlignment="1">
      <alignment vertical="center" wrapText="1"/>
    </xf>
    <xf numFmtId="3" fontId="5" fillId="29" borderId="14" xfId="0" applyNumberFormat="1" applyFont="1" applyFill="1" applyBorder="1" applyAlignment="1" applyProtection="1">
      <alignment horizontal="center" vertical="center" wrapText="1"/>
    </xf>
    <xf numFmtId="3" fontId="5" fillId="29" borderId="16" xfId="0" applyNumberFormat="1" applyFont="1" applyFill="1" applyBorder="1" applyAlignment="1" applyProtection="1">
      <alignment horizontal="center" vertical="center" wrapText="1"/>
    </xf>
    <xf numFmtId="3" fontId="5" fillId="0" borderId="14" xfId="0" applyNumberFormat="1" applyFont="1" applyFill="1" applyBorder="1" applyAlignment="1" applyProtection="1">
      <alignment horizontal="center" vertical="center" wrapText="1"/>
    </xf>
    <xf numFmtId="3" fontId="5" fillId="0" borderId="16" xfId="0" applyNumberFormat="1" applyFont="1" applyFill="1" applyBorder="1" applyAlignment="1" applyProtection="1">
      <alignment horizontal="center" vertical="center" wrapText="1"/>
    </xf>
    <xf numFmtId="0" fontId="4" fillId="30" borderId="3" xfId="0" applyFont="1" applyFill="1" applyBorder="1" applyAlignment="1" applyProtection="1">
      <alignment horizontal="left" vertical="center" wrapText="1"/>
    </xf>
    <xf numFmtId="3" fontId="5" fillId="22" borderId="14" xfId="0" applyNumberFormat="1" applyFont="1" applyFill="1" applyBorder="1" applyAlignment="1" applyProtection="1">
      <alignment horizontal="center" vertical="center" wrapText="1"/>
    </xf>
    <xf numFmtId="3" fontId="5" fillId="22" borderId="16" xfId="0" applyNumberFormat="1" applyFont="1" applyFill="1" applyBorder="1" applyAlignment="1" applyProtection="1">
      <alignment horizontal="center" vertical="center" wrapText="1"/>
    </xf>
    <xf numFmtId="0" fontId="5" fillId="0" borderId="14" xfId="0" applyFont="1" applyFill="1" applyBorder="1" applyAlignment="1">
      <alignment horizontal="center" vertical="center"/>
    </xf>
    <xf numFmtId="0" fontId="5" fillId="0" borderId="15" xfId="0" applyFont="1" applyFill="1" applyBorder="1" applyAlignment="1">
      <alignment horizontal="center" vertical="center"/>
    </xf>
    <xf numFmtId="0" fontId="4" fillId="0" borderId="0" xfId="0" applyFont="1" applyFill="1" applyBorder="1" applyAlignment="1">
      <alignment vertical="center"/>
    </xf>
    <xf numFmtId="0" fontId="5" fillId="0" borderId="0" xfId="0" applyFont="1" applyFill="1" applyBorder="1" applyAlignment="1">
      <alignment horizontal="justify" vertical="center" wrapText="1" shrinkToFit="1"/>
    </xf>
    <xf numFmtId="49" fontId="5" fillId="0" borderId="3" xfId="0" applyNumberFormat="1" applyFont="1" applyFill="1" applyBorder="1" applyAlignment="1" applyProtection="1">
      <alignment horizontal="left" vertical="center" wrapText="1"/>
      <protection locked="0"/>
    </xf>
    <xf numFmtId="49" fontId="5" fillId="0" borderId="14" xfId="0" applyNumberFormat="1" applyFont="1" applyFill="1" applyBorder="1" applyAlignment="1" applyProtection="1">
      <alignment horizontal="left" vertical="center" wrapText="1"/>
      <protection locked="0"/>
    </xf>
    <xf numFmtId="49" fontId="5" fillId="0" borderId="15" xfId="0" applyNumberFormat="1" applyFont="1" applyFill="1" applyBorder="1" applyAlignment="1" applyProtection="1">
      <alignment horizontal="left" vertical="center" wrapText="1"/>
      <protection locked="0"/>
    </xf>
    <xf numFmtId="0" fontId="5" fillId="0" borderId="3" xfId="0" applyFont="1" applyFill="1" applyBorder="1" applyAlignment="1" applyProtection="1">
      <alignment horizontal="center" vertical="center" wrapText="1"/>
      <protection locked="0"/>
    </xf>
    <xf numFmtId="49" fontId="5" fillId="0" borderId="16" xfId="0" applyNumberFormat="1" applyFont="1" applyFill="1" applyBorder="1" applyAlignment="1" applyProtection="1">
      <alignment horizontal="left" vertical="center" wrapText="1"/>
      <protection locked="0"/>
    </xf>
    <xf numFmtId="0" fontId="5" fillId="0" borderId="14" xfId="0" applyFont="1" applyFill="1" applyBorder="1" applyAlignment="1" applyProtection="1">
      <alignment horizontal="center" vertical="center" wrapText="1"/>
      <protection locked="0"/>
    </xf>
    <xf numFmtId="0" fontId="5" fillId="0" borderId="15" xfId="0" applyFont="1" applyFill="1" applyBorder="1" applyAlignment="1" applyProtection="1">
      <alignment horizontal="center" vertical="center" wrapText="1"/>
      <protection locked="0"/>
    </xf>
    <xf numFmtId="0" fontId="5" fillId="0" borderId="16" xfId="0" applyFont="1" applyFill="1" applyBorder="1" applyAlignment="1" applyProtection="1">
      <alignment horizontal="center" vertical="center" wrapText="1"/>
      <protection locked="0"/>
    </xf>
    <xf numFmtId="0" fontId="4" fillId="0" borderId="0" xfId="0" applyFont="1" applyFill="1" applyBorder="1" applyAlignment="1">
      <alignment horizontal="left" vertical="center"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16" xfId="0" applyFont="1" applyFill="1" applyBorder="1" applyAlignment="1">
      <alignment horizontal="center" vertical="center"/>
    </xf>
    <xf numFmtId="0" fontId="5" fillId="0" borderId="3" xfId="0" applyNumberFormat="1" applyFont="1" applyFill="1" applyBorder="1" applyAlignment="1" applyProtection="1">
      <alignment horizontal="center" vertical="center" wrapText="1"/>
      <protection locked="0"/>
    </xf>
    <xf numFmtId="3" fontId="5" fillId="0" borderId="3" xfId="0" applyNumberFormat="1" applyFont="1" applyFill="1" applyBorder="1" applyAlignment="1">
      <alignment horizontal="center" vertical="center"/>
    </xf>
    <xf numFmtId="0" fontId="5" fillId="0" borderId="14" xfId="0" applyNumberFormat="1" applyFont="1" applyFill="1" applyBorder="1" applyAlignment="1" applyProtection="1">
      <alignment horizontal="center" vertical="center" wrapText="1"/>
      <protection locked="0"/>
    </xf>
    <xf numFmtId="0" fontId="5" fillId="0" borderId="16" xfId="0" applyNumberFormat="1" applyFont="1" applyFill="1" applyBorder="1" applyAlignment="1" applyProtection="1">
      <alignment horizontal="center" vertical="center" wrapText="1"/>
      <protection locked="0"/>
    </xf>
    <xf numFmtId="0" fontId="5" fillId="0" borderId="15" xfId="0" applyNumberFormat="1" applyFont="1" applyFill="1" applyBorder="1" applyAlignment="1" applyProtection="1">
      <alignment horizontal="center" vertical="center" wrapText="1"/>
      <protection locked="0"/>
    </xf>
    <xf numFmtId="176" fontId="5" fillId="0" borderId="3" xfId="0" applyNumberFormat="1" applyFont="1" applyFill="1" applyBorder="1" applyAlignment="1" applyProtection="1">
      <alignment horizontal="center" vertical="center" wrapText="1"/>
      <protection locked="0"/>
    </xf>
    <xf numFmtId="176" fontId="5" fillId="0" borderId="14" xfId="0" applyNumberFormat="1" applyFont="1" applyFill="1" applyBorder="1" applyAlignment="1" applyProtection="1">
      <alignment horizontal="center" vertical="center" wrapText="1"/>
      <protection locked="0"/>
    </xf>
    <xf numFmtId="176" fontId="5" fillId="0" borderId="15" xfId="0" applyNumberFormat="1" applyFont="1" applyFill="1" applyBorder="1" applyAlignment="1" applyProtection="1">
      <alignment horizontal="center" vertical="center" wrapText="1"/>
      <protection locked="0"/>
    </xf>
    <xf numFmtId="176" fontId="5" fillId="0" borderId="16" xfId="0" applyNumberFormat="1" applyFont="1" applyFill="1" applyBorder="1" applyAlignment="1" applyProtection="1">
      <alignment horizontal="center" vertical="center" wrapText="1"/>
      <protection locked="0"/>
    </xf>
    <xf numFmtId="0" fontId="5" fillId="0" borderId="3"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5" fillId="0" borderId="15" xfId="0" applyFont="1" applyFill="1" applyBorder="1" applyAlignment="1" applyProtection="1">
      <alignment horizontal="left" vertical="center" wrapText="1"/>
      <protection locked="0"/>
    </xf>
    <xf numFmtId="0" fontId="5" fillId="0" borderId="16" xfId="0" applyFont="1" applyFill="1" applyBorder="1" applyAlignment="1" applyProtection="1">
      <alignment horizontal="left" vertical="center" wrapText="1"/>
      <protection locked="0"/>
    </xf>
    <xf numFmtId="176" fontId="4" fillId="0" borderId="3" xfId="0" applyNumberFormat="1" applyFont="1" applyFill="1" applyBorder="1" applyAlignment="1" applyProtection="1">
      <alignment horizontal="center" vertical="center" wrapText="1"/>
      <protection locked="0"/>
    </xf>
    <xf numFmtId="0" fontId="5" fillId="0" borderId="3" xfId="0" applyFont="1" applyFill="1" applyBorder="1" applyAlignment="1" applyProtection="1">
      <alignment horizontal="center" vertical="center"/>
      <protection locked="0"/>
    </xf>
    <xf numFmtId="0" fontId="5" fillId="29" borderId="14" xfId="0" applyNumberFormat="1" applyFont="1" applyFill="1" applyBorder="1" applyAlignment="1">
      <alignment horizontal="center" vertical="center" wrapText="1"/>
    </xf>
    <xf numFmtId="0" fontId="5" fillId="29" borderId="16"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4" fillId="0" borderId="3" xfId="0" applyFont="1" applyFill="1" applyBorder="1" applyAlignment="1" applyProtection="1">
      <alignment horizontal="left" vertical="center" wrapText="1"/>
    </xf>
    <xf numFmtId="49" fontId="5" fillId="0" borderId="3" xfId="0" applyNumberFormat="1" applyFont="1" applyFill="1" applyBorder="1" applyAlignment="1">
      <alignment horizontal="left" vertical="center" wrapText="1"/>
    </xf>
    <xf numFmtId="0" fontId="0" fillId="0" borderId="0" xfId="0" applyAlignment="1">
      <alignment horizontal="left" vertical="center"/>
    </xf>
    <xf numFmtId="0" fontId="5" fillId="0" borderId="0" xfId="0" applyFont="1" applyFill="1" applyBorder="1" applyAlignment="1">
      <alignment horizontal="center"/>
    </xf>
    <xf numFmtId="0" fontId="78" fillId="0" borderId="0" xfId="0" applyFont="1" applyFill="1" applyBorder="1" applyAlignment="1">
      <alignment horizontal="center" vertical="center" wrapText="1"/>
    </xf>
    <xf numFmtId="0" fontId="79" fillId="0" borderId="0" xfId="0" applyFont="1" applyAlignment="1">
      <alignment horizontal="center" vertical="center" wrapText="1"/>
    </xf>
    <xf numFmtId="49" fontId="5" fillId="0" borderId="3" xfId="0" applyNumberFormat="1" applyFont="1" applyFill="1" applyBorder="1" applyAlignment="1">
      <alignment horizontal="center" vertical="center" wrapText="1"/>
    </xf>
    <xf numFmtId="0" fontId="5" fillId="0" borderId="14"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29" borderId="3" xfId="0" applyNumberFormat="1" applyFont="1" applyFill="1" applyBorder="1" applyAlignment="1">
      <alignment horizontal="center" vertical="center" wrapText="1"/>
    </xf>
    <xf numFmtId="0" fontId="5" fillId="0" borderId="14" xfId="0" applyNumberFormat="1" applyFont="1" applyFill="1" applyBorder="1" applyAlignment="1">
      <alignment horizontal="center" vertical="center" wrapText="1"/>
    </xf>
    <xf numFmtId="0" fontId="5" fillId="0" borderId="16" xfId="0" applyNumberFormat="1"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horizontal="right" vertical="center" wrapText="1"/>
    </xf>
    <xf numFmtId="0" fontId="0" fillId="0" borderId="0" xfId="0" applyAlignment="1">
      <alignment horizontal="right" vertical="center" wrapText="1"/>
    </xf>
    <xf numFmtId="3" fontId="5" fillId="0" borderId="3" xfId="0" applyNumberFormat="1" applyFont="1" applyFill="1" applyBorder="1" applyAlignment="1">
      <alignment horizontal="center" vertical="center" wrapText="1"/>
    </xf>
    <xf numFmtId="174" fontId="10" fillId="0" borderId="3" xfId="0" applyNumberFormat="1" applyFont="1" applyFill="1" applyBorder="1" applyAlignment="1">
      <alignment horizontal="center" vertical="center" wrapText="1"/>
    </xf>
    <xf numFmtId="0" fontId="10" fillId="0" borderId="3" xfId="0" applyFont="1" applyFill="1" applyBorder="1" applyAlignment="1">
      <alignment horizontal="left" vertical="center" wrapText="1"/>
    </xf>
    <xf numFmtId="49" fontId="10" fillId="0" borderId="3" xfId="0" applyNumberFormat="1" applyFont="1" applyFill="1" applyBorder="1" applyAlignment="1">
      <alignment horizontal="left" vertical="center" wrapText="1"/>
    </xf>
    <xf numFmtId="0" fontId="10" fillId="29" borderId="3" xfId="0" applyNumberFormat="1" applyFont="1" applyFill="1" applyBorder="1" applyAlignment="1">
      <alignment horizontal="center" vertical="center" wrapText="1"/>
    </xf>
    <xf numFmtId="0" fontId="10" fillId="0" borderId="3" xfId="0" applyNumberFormat="1" applyFont="1" applyFill="1" applyBorder="1" applyAlignment="1">
      <alignment horizontal="center" vertical="center" wrapText="1"/>
    </xf>
    <xf numFmtId="49" fontId="71" fillId="0" borderId="14" xfId="0" applyNumberFormat="1" applyFont="1" applyFill="1" applyBorder="1" applyAlignment="1">
      <alignment horizontal="left" vertical="center" wrapText="1"/>
    </xf>
    <xf numFmtId="49" fontId="71" fillId="0" borderId="15" xfId="0" applyNumberFormat="1" applyFont="1" applyFill="1" applyBorder="1" applyAlignment="1">
      <alignment horizontal="left" vertical="center" wrapText="1"/>
    </xf>
    <xf numFmtId="49" fontId="71" fillId="0" borderId="16" xfId="0" applyNumberFormat="1" applyFont="1" applyFill="1" applyBorder="1" applyAlignment="1">
      <alignment horizontal="left" vertical="center" wrapText="1"/>
    </xf>
    <xf numFmtId="0" fontId="10" fillId="0" borderId="3" xfId="0" applyFont="1" applyFill="1" applyBorder="1" applyAlignment="1">
      <alignment horizontal="center" vertical="center"/>
    </xf>
    <xf numFmtId="0" fontId="10" fillId="0" borderId="3" xfId="0" applyFont="1" applyFill="1" applyBorder="1" applyAlignment="1">
      <alignment horizontal="center" vertical="center" wrapText="1"/>
    </xf>
    <xf numFmtId="1" fontId="71" fillId="0" borderId="14" xfId="0" applyNumberFormat="1" applyFont="1" applyFill="1" applyBorder="1" applyAlignment="1">
      <alignment horizontal="center" vertical="center" wrapText="1"/>
    </xf>
    <xf numFmtId="1" fontId="71" fillId="0" borderId="15" xfId="0" applyNumberFormat="1" applyFont="1" applyFill="1" applyBorder="1" applyAlignment="1">
      <alignment horizontal="center" vertical="center" wrapText="1"/>
    </xf>
    <xf numFmtId="1" fontId="71" fillId="0" borderId="16" xfId="0" applyNumberFormat="1"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4" xfId="0" applyFont="1" applyFill="1" applyBorder="1" applyAlignment="1">
      <alignment horizontal="center" vertical="center"/>
    </xf>
    <xf numFmtId="0" fontId="10" fillId="0" borderId="15" xfId="0" applyFont="1" applyFill="1" applyBorder="1" applyAlignment="1">
      <alignment horizontal="center" vertical="center"/>
    </xf>
    <xf numFmtId="0" fontId="10" fillId="0" borderId="16" xfId="0" applyFont="1" applyFill="1" applyBorder="1" applyAlignment="1">
      <alignment horizontal="center" vertical="center"/>
    </xf>
    <xf numFmtId="0" fontId="71" fillId="0" borderId="14" xfId="0" applyFont="1" applyFill="1" applyBorder="1" applyAlignment="1">
      <alignment horizontal="center" vertical="center" wrapText="1"/>
    </xf>
    <xf numFmtId="0" fontId="71" fillId="0" borderId="15" xfId="0" applyFont="1" applyFill="1" applyBorder="1" applyAlignment="1">
      <alignment horizontal="center" vertical="center" wrapText="1"/>
    </xf>
    <xf numFmtId="0" fontId="71" fillId="0" borderId="16" xfId="0" applyFont="1" applyFill="1" applyBorder="1" applyAlignment="1">
      <alignment horizontal="center" vertical="center" wrapText="1"/>
    </xf>
    <xf numFmtId="1" fontId="71" fillId="29" borderId="14" xfId="0" applyNumberFormat="1" applyFont="1" applyFill="1" applyBorder="1" applyAlignment="1">
      <alignment horizontal="center" vertical="center" wrapText="1"/>
    </xf>
    <xf numFmtId="1" fontId="71" fillId="29" borderId="15" xfId="0" applyNumberFormat="1" applyFont="1" applyFill="1" applyBorder="1" applyAlignment="1">
      <alignment horizontal="center" vertical="center" wrapText="1"/>
    </xf>
    <xf numFmtId="1" fontId="71" fillId="29" borderId="16" xfId="0" applyNumberFormat="1" applyFont="1" applyFill="1" applyBorder="1" applyAlignment="1">
      <alignment horizontal="center" vertical="center" wrapText="1"/>
    </xf>
    <xf numFmtId="49" fontId="10" fillId="0" borderId="14" xfId="0" applyNumberFormat="1" applyFont="1" applyFill="1" applyBorder="1" applyAlignment="1">
      <alignment horizontal="left" vertical="center" wrapText="1"/>
    </xf>
    <xf numFmtId="49" fontId="10" fillId="0" borderId="15" xfId="0" applyNumberFormat="1" applyFont="1" applyFill="1" applyBorder="1" applyAlignment="1">
      <alignment horizontal="left" vertical="center" wrapText="1"/>
    </xf>
    <xf numFmtId="49" fontId="10" fillId="0" borderId="16" xfId="0" applyNumberFormat="1" applyFont="1" applyFill="1" applyBorder="1" applyAlignment="1">
      <alignment horizontal="left" vertical="center" wrapText="1"/>
    </xf>
    <xf numFmtId="1" fontId="10" fillId="0" borderId="14" xfId="0" applyNumberFormat="1" applyFont="1" applyFill="1" applyBorder="1" applyAlignment="1">
      <alignment horizontal="center" vertical="center" wrapText="1"/>
    </xf>
    <xf numFmtId="1" fontId="10" fillId="0" borderId="15" xfId="0" applyNumberFormat="1" applyFont="1" applyFill="1" applyBorder="1" applyAlignment="1">
      <alignment horizontal="center" vertical="center" wrapText="1"/>
    </xf>
    <xf numFmtId="1" fontId="10" fillId="0" borderId="16" xfId="0" applyNumberFormat="1" applyFont="1" applyFill="1" applyBorder="1" applyAlignment="1">
      <alignment horizontal="center" vertical="center" wrapText="1"/>
    </xf>
    <xf numFmtId="1" fontId="5" fillId="29" borderId="14" xfId="0" applyNumberFormat="1" applyFont="1" applyFill="1" applyBorder="1" applyAlignment="1">
      <alignment horizontal="center" vertical="center" wrapText="1"/>
    </xf>
    <xf numFmtId="1" fontId="5" fillId="29" borderId="15" xfId="0" applyNumberFormat="1" applyFont="1" applyFill="1" applyBorder="1" applyAlignment="1">
      <alignment horizontal="center" vertical="center" wrapText="1"/>
    </xf>
    <xf numFmtId="1" fontId="5" fillId="29" borderId="16" xfId="0" applyNumberFormat="1" applyFont="1" applyFill="1" applyBorder="1" applyAlignment="1">
      <alignment horizontal="center" vertical="center" wrapText="1"/>
    </xf>
    <xf numFmtId="0" fontId="5" fillId="0" borderId="14" xfId="0" applyFont="1" applyFill="1" applyBorder="1" applyAlignment="1">
      <alignment horizontal="center" vertical="center" wrapText="1" shrinkToFit="1"/>
    </xf>
    <xf numFmtId="0" fontId="5" fillId="0" borderId="15" xfId="0" applyFont="1" applyFill="1" applyBorder="1" applyAlignment="1">
      <alignment horizontal="center" vertical="center" wrapText="1" shrinkToFit="1"/>
    </xf>
    <xf numFmtId="0" fontId="5" fillId="0" borderId="16" xfId="0" applyFont="1" applyFill="1" applyBorder="1" applyAlignment="1">
      <alignment horizontal="center" vertical="center" wrapText="1" shrinkToFit="1"/>
    </xf>
    <xf numFmtId="1" fontId="10" fillId="29" borderId="14" xfId="0" applyNumberFormat="1" applyFont="1" applyFill="1" applyBorder="1" applyAlignment="1">
      <alignment horizontal="center" vertical="center" wrapText="1"/>
    </xf>
    <xf numFmtId="1" fontId="10" fillId="29" borderId="15" xfId="0" applyNumberFormat="1" applyFont="1" applyFill="1" applyBorder="1" applyAlignment="1">
      <alignment horizontal="center" vertical="center" wrapText="1"/>
    </xf>
    <xf numFmtId="1" fontId="10" fillId="29" borderId="16" xfId="0" applyNumberFormat="1" applyFont="1" applyFill="1" applyBorder="1" applyAlignment="1">
      <alignment horizontal="center" vertical="center" wrapText="1"/>
    </xf>
    <xf numFmtId="3" fontId="71" fillId="0" borderId="14" xfId="0" applyNumberFormat="1" applyFont="1" applyFill="1" applyBorder="1" applyAlignment="1">
      <alignment horizontal="left" vertical="center" wrapText="1"/>
    </xf>
    <xf numFmtId="3" fontId="71" fillId="0" borderId="15" xfId="0" applyNumberFormat="1" applyFont="1" applyFill="1" applyBorder="1" applyAlignment="1">
      <alignment horizontal="left" vertical="center" wrapText="1"/>
    </xf>
    <xf numFmtId="3" fontId="71" fillId="0" borderId="16" xfId="0" applyNumberFormat="1" applyFont="1" applyFill="1" applyBorder="1" applyAlignment="1">
      <alignment horizontal="left" vertical="center" wrapText="1"/>
    </xf>
    <xf numFmtId="49" fontId="71" fillId="0" borderId="3" xfId="0" applyNumberFormat="1" applyFont="1" applyFill="1" applyBorder="1" applyAlignment="1">
      <alignment horizontal="left" vertical="center" wrapText="1"/>
    </xf>
    <xf numFmtId="0" fontId="71" fillId="0" borderId="14" xfId="0" applyFont="1" applyFill="1" applyBorder="1" applyAlignment="1">
      <alignment horizontal="left" vertical="center" wrapText="1"/>
    </xf>
    <xf numFmtId="0" fontId="71" fillId="0" borderId="15" xfId="0" applyFont="1" applyFill="1" applyBorder="1" applyAlignment="1">
      <alignment horizontal="left" vertical="center" wrapText="1"/>
    </xf>
    <xf numFmtId="0" fontId="71" fillId="0" borderId="16" xfId="0" applyFont="1" applyFill="1" applyBorder="1" applyAlignment="1">
      <alignment horizontal="left" vertical="center" wrapText="1"/>
    </xf>
  </cellXfs>
  <cellStyles count="353">
    <cellStyle name="_Fakt_2" xfId="1"/>
    <cellStyle name="_rozhufrovka 2009" xfId="2"/>
    <cellStyle name="_АТиСТ 5а МТР липень 2008" xfId="3"/>
    <cellStyle name="_ПРГК сводний_" xfId="4"/>
    <cellStyle name="_УТГ" xfId="5"/>
    <cellStyle name="_Феодосия 5а МТР липень 2008" xfId="6"/>
    <cellStyle name="_ХТГ довідка." xfId="7"/>
    <cellStyle name="_Шебелинка 5а МТР липень 2008" xfId="8"/>
    <cellStyle name="20% - Accent1" xfId="9"/>
    <cellStyle name="20% - Accent2" xfId="10"/>
    <cellStyle name="20% - Accent3" xfId="11"/>
    <cellStyle name="20% - Accent4" xfId="12"/>
    <cellStyle name="20% - Accent5" xfId="13"/>
    <cellStyle name="20% - Accent6" xfId="14"/>
    <cellStyle name="20% - Акцент1 2" xfId="15"/>
    <cellStyle name="20% - Акцент1 3" xfId="16"/>
    <cellStyle name="20% - Акцент2 2" xfId="17"/>
    <cellStyle name="20% - Акцент2 3" xfId="18"/>
    <cellStyle name="20% - Акцент3 2" xfId="19"/>
    <cellStyle name="20% - Акцент3 3" xfId="20"/>
    <cellStyle name="20% - Акцент4 2" xfId="21"/>
    <cellStyle name="20% - Акцент4 3" xfId="22"/>
    <cellStyle name="20% - Акцент5 2" xfId="23"/>
    <cellStyle name="20% - Акцент5 3" xfId="24"/>
    <cellStyle name="20% - Акцент6 2" xfId="25"/>
    <cellStyle name="20% - Акцент6 3" xfId="26"/>
    <cellStyle name="40% - Accent1" xfId="27"/>
    <cellStyle name="40% - Accent2" xfId="28"/>
    <cellStyle name="40% - Accent3" xfId="29"/>
    <cellStyle name="40% - Accent4" xfId="30"/>
    <cellStyle name="40% - Accent5" xfId="31"/>
    <cellStyle name="40% - Accent6" xfId="32"/>
    <cellStyle name="40% - Акцент1 2" xfId="33"/>
    <cellStyle name="40% - Акцент1 3" xfId="34"/>
    <cellStyle name="40% - Акцент2 2" xfId="35"/>
    <cellStyle name="40% - Акцент2 3" xfId="36"/>
    <cellStyle name="40% - Акцент3 2" xfId="37"/>
    <cellStyle name="40% - Акцент3 3" xfId="38"/>
    <cellStyle name="40% - Акцент4 2" xfId="39"/>
    <cellStyle name="40% - Акцент4 3" xfId="40"/>
    <cellStyle name="40% - Акцент5 2" xfId="41"/>
    <cellStyle name="40% - Акцент5 3" xfId="42"/>
    <cellStyle name="40% - Акцент6 2" xfId="43"/>
    <cellStyle name="40% - Акцент6 3" xfId="44"/>
    <cellStyle name="60% - Accent1" xfId="45"/>
    <cellStyle name="60% - Accent2" xfId="46"/>
    <cellStyle name="60% - Accent3" xfId="47"/>
    <cellStyle name="60% - Accent4" xfId="48"/>
    <cellStyle name="60% - Accent5" xfId="49"/>
    <cellStyle name="60% - Accent6" xfId="50"/>
    <cellStyle name="60% - Акцент1 2" xfId="51"/>
    <cellStyle name="60% - Акцент1 3" xfId="52"/>
    <cellStyle name="60% - Акцент2 2" xfId="53"/>
    <cellStyle name="60% - Акцент2 3" xfId="54"/>
    <cellStyle name="60% - Акцент3 2" xfId="55"/>
    <cellStyle name="60% - Акцент3 3" xfId="56"/>
    <cellStyle name="60% - Акцент4 2" xfId="57"/>
    <cellStyle name="60% - Акцент4 3" xfId="58"/>
    <cellStyle name="60% - Акцент5 2" xfId="59"/>
    <cellStyle name="60% - Акцент5 3" xfId="60"/>
    <cellStyle name="60% - Акцент6 2" xfId="61"/>
    <cellStyle name="60% - Акцент6 3" xfId="62"/>
    <cellStyle name="Accent1" xfId="63"/>
    <cellStyle name="Accent2" xfId="64"/>
    <cellStyle name="Accent3" xfId="65"/>
    <cellStyle name="Accent4" xfId="66"/>
    <cellStyle name="Accent5" xfId="67"/>
    <cellStyle name="Accent6" xfId="68"/>
    <cellStyle name="Bad" xfId="69"/>
    <cellStyle name="Calculation" xfId="70"/>
    <cellStyle name="Check Cell" xfId="71"/>
    <cellStyle name="Column-Header" xfId="72"/>
    <cellStyle name="Column-Header 2" xfId="73"/>
    <cellStyle name="Column-Header 3" xfId="74"/>
    <cellStyle name="Column-Header 4" xfId="75"/>
    <cellStyle name="Column-Header 5" xfId="76"/>
    <cellStyle name="Column-Header 6" xfId="77"/>
    <cellStyle name="Column-Header 7" xfId="78"/>
    <cellStyle name="Column-Header 7 2" xfId="79"/>
    <cellStyle name="Column-Header 8" xfId="80"/>
    <cellStyle name="Column-Header 8 2" xfId="81"/>
    <cellStyle name="Column-Header 9" xfId="82"/>
    <cellStyle name="Column-Header 9 2" xfId="83"/>
    <cellStyle name="Column-Header_Zvit rux-koshtiv 2010 Департамент " xfId="84"/>
    <cellStyle name="Comma_2005_03_15-Финансовый_БГ" xfId="85"/>
    <cellStyle name="Define-Column" xfId="86"/>
    <cellStyle name="Define-Column 10" xfId="87"/>
    <cellStyle name="Define-Column 2" xfId="88"/>
    <cellStyle name="Define-Column 3" xfId="89"/>
    <cellStyle name="Define-Column 4" xfId="90"/>
    <cellStyle name="Define-Column 5" xfId="91"/>
    <cellStyle name="Define-Column 6" xfId="92"/>
    <cellStyle name="Define-Column 7" xfId="93"/>
    <cellStyle name="Define-Column 7 2" xfId="94"/>
    <cellStyle name="Define-Column 7 3" xfId="95"/>
    <cellStyle name="Define-Column 8" xfId="96"/>
    <cellStyle name="Define-Column 8 2" xfId="97"/>
    <cellStyle name="Define-Column 8 3" xfId="98"/>
    <cellStyle name="Define-Column 9" xfId="99"/>
    <cellStyle name="Define-Column 9 2" xfId="100"/>
    <cellStyle name="Define-Column 9 3" xfId="101"/>
    <cellStyle name="Define-Column_Zvit rux-koshtiv 2010 Департамент " xfId="102"/>
    <cellStyle name="Explanatory Text" xfId="103"/>
    <cellStyle name="FS10" xfId="104"/>
    <cellStyle name="Good" xfId="105"/>
    <cellStyle name="Heading 1" xfId="106"/>
    <cellStyle name="Heading 2" xfId="107"/>
    <cellStyle name="Heading 3" xfId="108"/>
    <cellStyle name="Heading 4" xfId="109"/>
    <cellStyle name="Hyperlink 2" xfId="110"/>
    <cellStyle name="Input" xfId="111"/>
    <cellStyle name="Level0" xfId="112"/>
    <cellStyle name="Level0 10" xfId="113"/>
    <cellStyle name="Level0 2" xfId="114"/>
    <cellStyle name="Level0 2 2" xfId="115"/>
    <cellStyle name="Level0 3" xfId="116"/>
    <cellStyle name="Level0 3 2" xfId="117"/>
    <cellStyle name="Level0 4" xfId="118"/>
    <cellStyle name="Level0 4 2" xfId="119"/>
    <cellStyle name="Level0 5" xfId="120"/>
    <cellStyle name="Level0 6" xfId="121"/>
    <cellStyle name="Level0 7" xfId="122"/>
    <cellStyle name="Level0 7 2" xfId="123"/>
    <cellStyle name="Level0 7 3" xfId="124"/>
    <cellStyle name="Level0 8" xfId="125"/>
    <cellStyle name="Level0 8 2" xfId="126"/>
    <cellStyle name="Level0 8 3" xfId="127"/>
    <cellStyle name="Level0 9" xfId="128"/>
    <cellStyle name="Level0 9 2" xfId="129"/>
    <cellStyle name="Level0 9 3" xfId="130"/>
    <cellStyle name="Level0_Zvit rux-koshtiv 2010 Департамент " xfId="131"/>
    <cellStyle name="Level1" xfId="132"/>
    <cellStyle name="Level1 2" xfId="133"/>
    <cellStyle name="Level1-Numbers" xfId="134"/>
    <cellStyle name="Level1-Numbers 2" xfId="135"/>
    <cellStyle name="Level1-Numbers-Hide" xfId="136"/>
    <cellStyle name="Level2" xfId="137"/>
    <cellStyle name="Level2 2" xfId="138"/>
    <cellStyle name="Level2-Hide" xfId="139"/>
    <cellStyle name="Level2-Hide 2" xfId="140"/>
    <cellStyle name="Level2-Numbers" xfId="141"/>
    <cellStyle name="Level2-Numbers 2" xfId="142"/>
    <cellStyle name="Level2-Numbers-Hide" xfId="143"/>
    <cellStyle name="Level3" xfId="144"/>
    <cellStyle name="Level3 2" xfId="145"/>
    <cellStyle name="Level3 3" xfId="146"/>
    <cellStyle name="Level3_План департамент_2010_1207" xfId="147"/>
    <cellStyle name="Level3-Hide" xfId="148"/>
    <cellStyle name="Level3-Hide 2" xfId="149"/>
    <cellStyle name="Level3-Numbers" xfId="150"/>
    <cellStyle name="Level3-Numbers 2" xfId="151"/>
    <cellStyle name="Level3-Numbers 3" xfId="152"/>
    <cellStyle name="Level3-Numbers_План департамент_2010_1207" xfId="153"/>
    <cellStyle name="Level3-Numbers-Hide" xfId="154"/>
    <cellStyle name="Level4" xfId="155"/>
    <cellStyle name="Level4 2" xfId="156"/>
    <cellStyle name="Level4-Hide" xfId="157"/>
    <cellStyle name="Level4-Hide 2" xfId="158"/>
    <cellStyle name="Level4-Numbers" xfId="159"/>
    <cellStyle name="Level4-Numbers 2" xfId="160"/>
    <cellStyle name="Level4-Numbers-Hide" xfId="161"/>
    <cellStyle name="Level5" xfId="162"/>
    <cellStyle name="Level5 2" xfId="163"/>
    <cellStyle name="Level5-Hide" xfId="164"/>
    <cellStyle name="Level5-Hide 2" xfId="165"/>
    <cellStyle name="Level5-Numbers" xfId="166"/>
    <cellStyle name="Level5-Numbers 2" xfId="167"/>
    <cellStyle name="Level5-Numbers-Hide" xfId="168"/>
    <cellStyle name="Level6" xfId="169"/>
    <cellStyle name="Level6 2" xfId="170"/>
    <cellStyle name="Level6-Hide" xfId="171"/>
    <cellStyle name="Level6-Hide 2" xfId="172"/>
    <cellStyle name="Level6-Numbers" xfId="173"/>
    <cellStyle name="Level6-Numbers 2" xfId="174"/>
    <cellStyle name="Level7" xfId="175"/>
    <cellStyle name="Level7-Hide" xfId="176"/>
    <cellStyle name="Level7-Numbers" xfId="177"/>
    <cellStyle name="Linked Cell" xfId="178"/>
    <cellStyle name="Neutral" xfId="179"/>
    <cellStyle name="Normal 2" xfId="180"/>
    <cellStyle name="Normal_2005_03_15-Финансовый_БГ" xfId="181"/>
    <cellStyle name="Normal_GSE DCF_Model_31_07_09 final" xfId="182"/>
    <cellStyle name="Note" xfId="183"/>
    <cellStyle name="Number-Cells" xfId="184"/>
    <cellStyle name="Number-Cells-Column2" xfId="185"/>
    <cellStyle name="Number-Cells-Column5" xfId="186"/>
    <cellStyle name="Output" xfId="187"/>
    <cellStyle name="Row-Header" xfId="188"/>
    <cellStyle name="Row-Header 2" xfId="189"/>
    <cellStyle name="Title" xfId="190"/>
    <cellStyle name="Total" xfId="191"/>
    <cellStyle name="Warning Text" xfId="192"/>
    <cellStyle name="Акцент1 2" xfId="193"/>
    <cellStyle name="Акцент1 3" xfId="194"/>
    <cellStyle name="Акцент2 2" xfId="195"/>
    <cellStyle name="Акцент2 3" xfId="196"/>
    <cellStyle name="Акцент3 2" xfId="197"/>
    <cellStyle name="Акцент3 3" xfId="198"/>
    <cellStyle name="Акцент4 2" xfId="199"/>
    <cellStyle name="Акцент4 3" xfId="200"/>
    <cellStyle name="Акцент5 2" xfId="201"/>
    <cellStyle name="Акцент5 3" xfId="202"/>
    <cellStyle name="Акцент6 2" xfId="203"/>
    <cellStyle name="Акцент6 3" xfId="204"/>
    <cellStyle name="Ввод  2" xfId="205"/>
    <cellStyle name="Ввод  3" xfId="206"/>
    <cellStyle name="Вывод 2" xfId="207"/>
    <cellStyle name="Вывод 3" xfId="208"/>
    <cellStyle name="Вычисление 2" xfId="209"/>
    <cellStyle name="Вычисление 3" xfId="210"/>
    <cellStyle name="Денежный 2" xfId="211"/>
    <cellStyle name="Заголовок 1 2" xfId="212"/>
    <cellStyle name="Заголовок 1 3" xfId="213"/>
    <cellStyle name="Заголовок 2 2" xfId="214"/>
    <cellStyle name="Заголовок 2 3" xfId="215"/>
    <cellStyle name="Заголовок 3 2" xfId="216"/>
    <cellStyle name="Заголовок 3 3" xfId="217"/>
    <cellStyle name="Заголовок 4 2" xfId="218"/>
    <cellStyle name="Заголовок 4 3" xfId="219"/>
    <cellStyle name="Итог 2" xfId="220"/>
    <cellStyle name="Итог 3" xfId="221"/>
    <cellStyle name="Контрольная ячейка 2" xfId="222"/>
    <cellStyle name="Контрольная ячейка 3" xfId="223"/>
    <cellStyle name="Название 2" xfId="224"/>
    <cellStyle name="Название 3" xfId="225"/>
    <cellStyle name="Нейтральный 2" xfId="226"/>
    <cellStyle name="Нейтральный 3" xfId="227"/>
    <cellStyle name="Обычный" xfId="0" builtinId="0"/>
    <cellStyle name="Обычный 10" xfId="228"/>
    <cellStyle name="Обычный 11" xfId="229"/>
    <cellStyle name="Обычный 12" xfId="230"/>
    <cellStyle name="Обычный 13" xfId="231"/>
    <cellStyle name="Обычный 14" xfId="232"/>
    <cellStyle name="Обычный 15" xfId="233"/>
    <cellStyle name="Обычный 16" xfId="234"/>
    <cellStyle name="Обычный 17" xfId="235"/>
    <cellStyle name="Обычный 18" xfId="236"/>
    <cellStyle name="Обычный 2" xfId="237"/>
    <cellStyle name="Обычный 2 10" xfId="238"/>
    <cellStyle name="Обычный 2 11" xfId="239"/>
    <cellStyle name="Обычный 2 12" xfId="240"/>
    <cellStyle name="Обычный 2 13" xfId="241"/>
    <cellStyle name="Обычный 2 14" xfId="242"/>
    <cellStyle name="Обычный 2 15" xfId="243"/>
    <cellStyle name="Обычный 2 16" xfId="244"/>
    <cellStyle name="Обычный 2 2" xfId="245"/>
    <cellStyle name="Обычный 2 2 2" xfId="246"/>
    <cellStyle name="Обычный 2 2 3" xfId="247"/>
    <cellStyle name="Обычный 2 2_Расшифровка прочих" xfId="248"/>
    <cellStyle name="Обычный 2 3" xfId="249"/>
    <cellStyle name="Обычный 2 4" xfId="250"/>
    <cellStyle name="Обычный 2 5" xfId="251"/>
    <cellStyle name="Обычный 2 6" xfId="252"/>
    <cellStyle name="Обычный 2 7" xfId="253"/>
    <cellStyle name="Обычный 2 8" xfId="254"/>
    <cellStyle name="Обычный 2 9" xfId="255"/>
    <cellStyle name="Обычный 2_2604-2010" xfId="256"/>
    <cellStyle name="Обычный 3" xfId="257"/>
    <cellStyle name="Обычный 3 10" xfId="258"/>
    <cellStyle name="Обычный 3 11" xfId="259"/>
    <cellStyle name="Обычный 3 12" xfId="260"/>
    <cellStyle name="Обычный 3 13" xfId="261"/>
    <cellStyle name="Обычный 3 14" xfId="262"/>
    <cellStyle name="Обычный 3 2" xfId="263"/>
    <cellStyle name="Обычный 3 3" xfId="264"/>
    <cellStyle name="Обычный 3 4" xfId="265"/>
    <cellStyle name="Обычный 3 5" xfId="266"/>
    <cellStyle name="Обычный 3 6" xfId="267"/>
    <cellStyle name="Обычный 3 7" xfId="268"/>
    <cellStyle name="Обычный 3 8" xfId="269"/>
    <cellStyle name="Обычный 3 9" xfId="270"/>
    <cellStyle name="Обычный 3_Дефицит_7 млрд_0608_бс" xfId="271"/>
    <cellStyle name="Обычный 4" xfId="272"/>
    <cellStyle name="Обычный 5" xfId="273"/>
    <cellStyle name="Обычный 5 2" xfId="274"/>
    <cellStyle name="Обычный 6" xfId="275"/>
    <cellStyle name="Обычный 6 2" xfId="276"/>
    <cellStyle name="Обычный 6 3" xfId="277"/>
    <cellStyle name="Обычный 6 4" xfId="278"/>
    <cellStyle name="Обычный 6_Дефицит_7 млрд_0608_бс" xfId="279"/>
    <cellStyle name="Обычный 7" xfId="280"/>
    <cellStyle name="Обычный 7 2" xfId="281"/>
    <cellStyle name="Обычный 8" xfId="282"/>
    <cellStyle name="Обычный 9" xfId="283"/>
    <cellStyle name="Обычный 9 2" xfId="284"/>
    <cellStyle name="Плохой 2" xfId="285"/>
    <cellStyle name="Плохой 3" xfId="286"/>
    <cellStyle name="Пояснение 2" xfId="287"/>
    <cellStyle name="Пояснение 3" xfId="288"/>
    <cellStyle name="Примечание 2" xfId="289"/>
    <cellStyle name="Примечание 3" xfId="290"/>
    <cellStyle name="Процентный 2" xfId="291"/>
    <cellStyle name="Процентный 2 10" xfId="292"/>
    <cellStyle name="Процентный 2 11" xfId="293"/>
    <cellStyle name="Процентный 2 12" xfId="294"/>
    <cellStyle name="Процентный 2 13" xfId="295"/>
    <cellStyle name="Процентный 2 14" xfId="296"/>
    <cellStyle name="Процентный 2 15" xfId="297"/>
    <cellStyle name="Процентный 2 16" xfId="298"/>
    <cellStyle name="Процентный 2 2" xfId="299"/>
    <cellStyle name="Процентный 2 3" xfId="300"/>
    <cellStyle name="Процентный 2 4" xfId="301"/>
    <cellStyle name="Процентный 2 5" xfId="302"/>
    <cellStyle name="Процентный 2 6" xfId="303"/>
    <cellStyle name="Процентный 2 7" xfId="304"/>
    <cellStyle name="Процентный 2 8" xfId="305"/>
    <cellStyle name="Процентный 2 9" xfId="306"/>
    <cellStyle name="Процентный 3" xfId="307"/>
    <cellStyle name="Процентный 4" xfId="308"/>
    <cellStyle name="Процентный 4 2" xfId="309"/>
    <cellStyle name="Связанная ячейка 2" xfId="310"/>
    <cellStyle name="Связанная ячейка 3" xfId="311"/>
    <cellStyle name="Стиль 1" xfId="312"/>
    <cellStyle name="Стиль 1 2" xfId="313"/>
    <cellStyle name="Стиль 1 3" xfId="314"/>
    <cellStyle name="Стиль 1 4" xfId="315"/>
    <cellStyle name="Стиль 1 5" xfId="316"/>
    <cellStyle name="Стиль 1 6" xfId="317"/>
    <cellStyle name="Стиль 1 7" xfId="318"/>
    <cellStyle name="Текст предупреждения 2" xfId="319"/>
    <cellStyle name="Текст предупреждения 3" xfId="320"/>
    <cellStyle name="Тысячи [0]_1.62" xfId="321"/>
    <cellStyle name="Тысячи_1.62" xfId="322"/>
    <cellStyle name="Финансовый 2" xfId="323"/>
    <cellStyle name="Финансовый 2 10" xfId="324"/>
    <cellStyle name="Финансовый 2 11" xfId="325"/>
    <cellStyle name="Финансовый 2 12" xfId="326"/>
    <cellStyle name="Финансовый 2 13" xfId="327"/>
    <cellStyle name="Финансовый 2 14" xfId="328"/>
    <cellStyle name="Финансовый 2 15" xfId="329"/>
    <cellStyle name="Финансовый 2 16" xfId="330"/>
    <cellStyle name="Финансовый 2 17" xfId="331"/>
    <cellStyle name="Финансовый 2 2" xfId="332"/>
    <cellStyle name="Финансовый 2 3" xfId="333"/>
    <cellStyle name="Финансовый 2 4" xfId="334"/>
    <cellStyle name="Финансовый 2 5" xfId="335"/>
    <cellStyle name="Финансовый 2 6" xfId="336"/>
    <cellStyle name="Финансовый 2 7" xfId="337"/>
    <cellStyle name="Финансовый 2 8" xfId="338"/>
    <cellStyle name="Финансовый 2 9" xfId="339"/>
    <cellStyle name="Финансовый 3" xfId="340"/>
    <cellStyle name="Финансовый 3 2" xfId="341"/>
    <cellStyle name="Финансовый 4" xfId="342"/>
    <cellStyle name="Финансовый 4 2" xfId="343"/>
    <cellStyle name="Финансовый 4 3" xfId="344"/>
    <cellStyle name="Финансовый 5" xfId="345"/>
    <cellStyle name="Финансовый 6" xfId="346"/>
    <cellStyle name="Финансовый 7" xfId="347"/>
    <cellStyle name="Хороший 2" xfId="348"/>
    <cellStyle name="Хороший 3" xfId="349"/>
    <cellStyle name="числовой" xfId="350"/>
    <cellStyle name="Ю" xfId="351"/>
    <cellStyle name="Ю-FreeSet_10" xfId="3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externalLink" Target="externalLinks/externalLink17.xml"/><Relationship Id="rId39" Type="http://schemas.openxmlformats.org/officeDocument/2006/relationships/externalLink" Target="externalLinks/externalLink30.xml"/><Relationship Id="rId21" Type="http://schemas.openxmlformats.org/officeDocument/2006/relationships/externalLink" Target="externalLinks/externalLink12.xml"/><Relationship Id="rId34" Type="http://schemas.openxmlformats.org/officeDocument/2006/relationships/externalLink" Target="externalLinks/externalLink25.xml"/><Relationship Id="rId42" Type="http://schemas.openxmlformats.org/officeDocument/2006/relationships/externalLink" Target="externalLinks/externalLink33.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7.xml"/><Relationship Id="rId29" Type="http://schemas.openxmlformats.org/officeDocument/2006/relationships/externalLink" Target="externalLinks/externalLink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32" Type="http://schemas.openxmlformats.org/officeDocument/2006/relationships/externalLink" Target="externalLinks/externalLink23.xml"/><Relationship Id="rId37" Type="http://schemas.openxmlformats.org/officeDocument/2006/relationships/externalLink" Target="externalLinks/externalLink28.xml"/><Relationship Id="rId40" Type="http://schemas.openxmlformats.org/officeDocument/2006/relationships/externalLink" Target="externalLinks/externalLink31.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externalLink" Target="externalLinks/externalLink19.xml"/><Relationship Id="rId36" Type="http://schemas.openxmlformats.org/officeDocument/2006/relationships/externalLink" Target="externalLinks/externalLink27.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31" Type="http://schemas.openxmlformats.org/officeDocument/2006/relationships/externalLink" Target="externalLinks/externalLink22.xml"/><Relationship Id="rId44" Type="http://schemas.openxmlformats.org/officeDocument/2006/relationships/externalLink" Target="externalLinks/externalLink3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externalLink" Target="externalLinks/externalLink18.xml"/><Relationship Id="rId30" Type="http://schemas.openxmlformats.org/officeDocument/2006/relationships/externalLink" Target="externalLinks/externalLink21.xml"/><Relationship Id="rId35" Type="http://schemas.openxmlformats.org/officeDocument/2006/relationships/externalLink" Target="externalLinks/externalLink26.xml"/><Relationship Id="rId43" Type="http://schemas.openxmlformats.org/officeDocument/2006/relationships/externalLink" Target="externalLinks/externalLink34.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33" Type="http://schemas.openxmlformats.org/officeDocument/2006/relationships/externalLink" Target="externalLinks/externalLink24.xml"/><Relationship Id="rId38" Type="http://schemas.openxmlformats.org/officeDocument/2006/relationships/externalLink" Target="externalLinks/externalLink29.xml"/><Relationship Id="rId46" Type="http://schemas.openxmlformats.org/officeDocument/2006/relationships/styles" Target="styles.xml"/><Relationship Id="rId20" Type="http://schemas.openxmlformats.org/officeDocument/2006/relationships/externalLink" Target="externalLinks/externalLink11.xml"/><Relationship Id="rId41" Type="http://schemas.openxmlformats.org/officeDocument/2006/relationships/externalLink" Target="externalLinks/externalLink3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bank.gov.ua/WORK/S2/VICTOR/&#1042;&#1042;&#1055;/PIB.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www.bank.gov.ua/&#1052;&#1086;&#1080;%20&#1076;&#1086;&#1082;&#1091;&#1084;&#1077;&#1085;&#1090;&#1099;/Sergey/&#1055;&#1088;&#1086;&#1075;&#1085;&#1086;&#1079;/&#1056;&#1072;&#1073;&#1086;&#1095;&#1080;&#1077;%20&#1090;&#1072;&#1073;&#1083;&#1080;&#1094;&#1099;/new/zvedena1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72rc2j\vera\DOCUME~1\Chirich\LOCALS~1\Temp\Rar$DI00.938\Dept\Plan\Exchange\!_Plan-2006\&#1042;&#1040;&#1058;%20&#1048;&#1074;&#1072;&#1085;&#1086;%20&#1092;&#1088;&#1072;&#1085;&#1082;&#1080;&#1074;&#1089;&#1100;&#1082;&#1075;&#1072;&#1079;\Dodatok1%2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72rc2j\vera\&#1052;&#1086;&#1080;%20&#1076;&#1086;&#1082;&#1091;&#1084;&#1077;&#1085;&#1090;&#1099;\Plan-2006_kons_rabota\Dept\Plan\Exchange\_________________________Plan_ZP\!_&#1055;&#1077;&#1095;&#1072;&#1090;&#1100;\&#1052;&#1058;&#1056;%20&#1074;&#1089;&#1077;%20-%20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72rc2j\vera\Dept\Plan\Exchange\!_Plan-2006\&#1042;&#1040;&#1058;%20&#1048;&#1074;&#1072;&#1085;&#1086;%20&#1092;&#1088;&#1072;&#1085;&#1082;&#1080;&#1074;&#1089;&#1100;&#1082;&#1075;&#1072;&#1079;\Dodatok1%2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E:\Ariadna\Sum_pok.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Nechiporenko\2007&#1053;&#1054;&#1042;\DOCUME~1\Chirich\LOCALS~1\Temp\Dept\Plan\Exchange\_________________________Plan_ZP\!_&#1055;&#1077;&#1095;&#1072;&#1090;&#1100;\&#1052;&#1058;&#1056;%20&#1074;&#1089;&#1077;%202.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R:\&#1052;&#1086;&#1080;%20&#1076;&#1086;&#1082;&#1091;&#1084;&#1077;&#1085;&#1090;&#1099;\Plan-2006_kons_rabota\Dept\Plan\Exchange\_________________________Plan_ZP\!_&#1055;&#1077;&#1095;&#1072;&#1090;&#1100;\&#1052;&#1058;&#1056;%20&#1074;&#1089;&#1077;%20-%205.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R:\Dept\Plan\Exchange\!_Plan-2006\&#1042;&#1040;&#1058;%20&#1048;&#1074;&#1072;&#1085;&#1086;%20&#1092;&#1088;&#1072;&#1085;&#1082;&#1080;&#1074;&#1089;&#1100;&#1082;&#1075;&#1072;&#1079;\Dodatok1%20.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R:\DOCUME~1\Chirich\LOCALS~1\Temp\Dept\Plan\Exchange\_________________________Plan_ZP\!_&#1055;&#1077;&#1095;&#1072;&#1090;&#1100;\&#1052;&#1058;&#1056;%20&#1074;&#1089;&#1077;%202.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R:\Dept\Plan\Exchange\!_Plan-2006\VAT%20Sevastop\Dept\Plan\Exchange\_________________________Plan_ZP\!_&#1055;&#1077;&#1095;&#1072;&#1090;&#1100;\&#1052;&#1058;&#1056;%20&#1074;&#1089;&#1077;%2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bank.gov.ua/New_monitoring/Monit_xls/M_2002/M_06_02/Monthly/10_October/1Aug2001/GDP/realgdp/LENA/BGVN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R:\Dept\Plan\Exchange\_________________________Plan_ZP\!_&#1055;&#1077;&#1095;&#1072;&#1090;&#1100;\&#1052;&#1058;&#1056;%20&#1074;&#1089;&#1077;%202.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Kredo\work\Dept\Plan\Exchange\_________________________Plan_ZP\!_&#1055;&#1077;&#1095;&#1072;&#1090;&#1100;\&#1052;&#1058;&#1056;%20&#1074;&#1089;&#1077;%20-%205.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72rc2j\vera\Dept\Plan\Exchange\!_Plan-2006\VAT%20Sevastop\Dept\Plan\Exchange\_________________________Plan_ZP\!_&#1055;&#1077;&#1095;&#1072;&#1090;&#1100;\&#1052;&#1058;&#1056;%20&#1074;&#1089;&#1077;%202.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72rc2j\vera\DOCUME~1\Chirich\LOCALS~1\Temp\DOCUME~1\VOYTOV~1\LOCALS~1\Temp\Rar$DI00.867\Planning%20System%20Project\consolidation%20hq%20formatted.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72rc2j\vera\DOCUME~1\Chirich\LOCALS~1\Temp\Dept\Plan\Exchange\_________________________Plan_ZP\!_&#1055;&#1077;&#1095;&#1072;&#1090;&#1100;\&#1052;&#1058;&#1056;%20&#1074;&#1089;&#1077;%20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D72rc2j\vera\Documents%20and%20Settings\SUDNIKOVA\Local%20Settings\Temporary%20Internet%20Files\Content.IE5\C5MFSXEF\Subv2006\Rich%20Roz%202006.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Main\main1\DOCUME~1\Chirich\LOCALS~1\Temp\Dept\Plan\Exchange\_________________________Plan_ZP\!_&#1055;&#1077;&#1095;&#1072;&#1090;&#1100;\&#1052;&#1058;&#1056;%20&#1074;&#1089;&#1077;%20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D72rc2j\vera\Documents%20and%20Settings\andreyevskaya\&#1052;&#1086;&#1080;%20&#1076;&#1086;&#1082;&#1091;&#1084;&#1077;&#1085;&#1090;&#1099;\OLGA\&#1056;&#1045;&#1040;&#1051;&#1048;&#1047;&#1040;&#1062;&#1048;&#1071;_2006\2006_REALIZ_&#1058;&#1045;(&#1090;&#1088;&#1072;&#1074;&#1077;&#1085;&#1100;).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http://www.bank.gov.ua/S_N_A/1July2001/GDP/realgdp/LENA/BGVN1.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R:\DOCUME~1\Chirich\LOCALS~1\Temp\Rar$DI00.938\Dept\Plan\Exchange\!_Plan-2006\&#1042;&#1040;&#1058;%20&#1048;&#1074;&#1072;&#1085;&#1086;%20&#1092;&#1088;&#1072;&#1085;&#1082;&#1080;&#1074;&#1089;&#1100;&#1082;&#1075;&#1072;&#1079;\Dodatok1%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File1\aaaa\2007%20finplan\DOCUME~1\SINKEV~1\LOCALS~1\Temp\Rar$DI00.781\Dept\Plan\Exchange\_________________________Plan_ZP\!_&#1055;&#1077;&#1095;&#1072;&#1090;&#1100;\&#1052;&#1058;&#1056;%20&#1074;&#1089;&#1077;%20-%205.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D72rc2j\vera\&#1052;&#1086;&#1080;%20&#1076;&#1086;&#1082;&#1091;&#1084;&#1077;&#1085;&#1090;&#1099;\Plan-2006_kons_rabota\Dept\FinPlan-Economy\Planning%20System%20Project\consolidation%20hq%20formatted.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R:\DOCUME~1\SINKEV~1\LOCALS~1\Temp\Rar$DI00.781\Dept\FinPlan-Economy\Planning%20System%20Project\consolidation%20hq%20formatted.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Nechiporenko\2007&#1053;&#1054;&#1042;\DOCUME~1\Chirich\LOCALS~1\Temp\DOCUME~1\VOYTOV~1\LOCALS~1\Temp\Rar$DI00.867\Planning%20System%20Project\consolidation%20hq%20formatted.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S:\Dept\FinPlan-Economy\Planning%20System%20Project\consolidation%20hq%20formatted.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Main\MAIN1\Dept\FinPlan-Economy\Planning%20System%20Project\consolidation%20hq%20formatted.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D72rc2j\vera\Documents%20and%20Settings\likhachov\Local%20Settings\Temporary%20Internet%20Files\Content.IE5\RY4RBH0P\2006_REALIZ_&#1058;&#1045;(&#1083;&#1102;&#1090;&#1080;&#1081;20%2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72rc2j\vera\FinanceUTG\finek2008\&#1043;&#1088;&#1091;&#1076;&#1077;&#1085;&#1100;%20(&#1086;&#1095;&#1080;&#1082;)\DOCUME~1\SINKEV~1\LOCALS~1\Temp\Rar$DI00.781\Dept\Plan\Exchange\_________________________Plan_ZP\!_&#1055;&#1077;&#1095;&#1072;&#1090;&#1100;\&#1052;&#1058;&#1056;%20&#1074;&#1089;&#1077;%20-%20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72rc2j\vera\FinanceUTG\finek2008\&#1043;&#1088;&#1091;&#1076;&#1077;&#1085;&#1100;%20(&#1086;&#1095;&#1080;&#1082;)\DOCUME~1\SINKEV~1\LOCALS~1\Temp\Rar$DI00.781\Dept\FinPlan-Economy\Planning%20System%20Project\consolidation%20hq%20formatte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R:\&#1052;&#1086;&#1080;%20&#1076;&#1086;&#1082;&#1091;&#1084;&#1077;&#1085;&#1090;&#1099;\Plan-2006_kons_rabota\Dept\FinPlan-Economy\Planning%20System%20Project\consolidation%20hq%20formatted.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Kredo\work\Dept\FinPlan-Economy\Planning%20System%20Project\consolidation%20hq%20formatte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R:\DOCUME~1\Chirich\LOCALS~1\Temp\DOCUME~1\VOYTOV~1\LOCALS~1\Temp\Rar$DI00.867\Planning%20System%20Project\consolidation%20hq%20formatted.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echiporenko\2007&#1053;&#1054;&#1042;\Dept\Plan\Exchange\!_Plan-2006\VAT%20Sevastop\Dept\Plan\Exchange\_________________________Plan_ZP\!_&#1055;&#1077;&#1095;&#1072;&#1090;&#1100;\&#1052;&#1058;&#1056;%20&#1074;&#1089;&#1077;%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sheetName val="Real GDP &amp; Real IP (u)"/>
      <sheetName val="Real GDP &amp; Real IP (e)"/>
      <sheetName val="GDP_gr"/>
      <sheetName val="Светлые"/>
    </sheetNames>
    <sheetDataSet>
      <sheetData sheetId="0"/>
      <sheetData sheetId="1"/>
      <sheetData sheetId="2"/>
      <sheetData sheetId="3"/>
      <sheetData sheetId="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зведена таб"/>
      <sheetName val="попер_роз"/>
      <sheetName val="попер_роз (4)"/>
      <sheetName val="звед_оптим (2)"/>
      <sheetName val="звед_баз(3)_СА"/>
      <sheetName val="звед_опт(3)_ca"/>
      <sheetName val="звед_баз(4)"/>
      <sheetName val="звед_опт(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
      <sheetName val="1  поясн"/>
      <sheetName val="Вир_пок (2)"/>
      <sheetName val="Вир_пок"/>
      <sheetName val="3  Ф2"/>
      <sheetName val="4  04_05"/>
      <sheetName val="4а доходи"/>
      <sheetName val="4б Собівартість (транспортув)"/>
      <sheetName val="4б Собівартість (постач)"/>
      <sheetName val="4б Собівартість (скрапл. газ)"/>
      <sheetName val="5  Сб_Адм_Зб"/>
      <sheetName val="6  Інші доходи"/>
      <sheetName val="7  Інші витрати"/>
      <sheetName val="8  Кошт_вд_04"/>
      <sheetName val="9  Кошт_вд_05"/>
      <sheetName val="10  Кошт_вд_06"/>
      <sheetName val="10  Кошт_вд_06 _1_"/>
      <sheetName val="10  Кошт_вд_06 _2_"/>
      <sheetName val="10  Кошт_вд_06 _3_"/>
      <sheetName val="10  Кошт_вд_06 _4_"/>
      <sheetName val="11  Ф1"/>
      <sheetName val="12_Рух_кошт_непр"/>
      <sheetName val="13  95 р"/>
      <sheetName val="14 Коефіцієнтний аналіз"/>
      <sheetName val="15 Рух коштів"/>
      <sheetName val="16 Кап_вкл"/>
      <sheetName val="17 Фін_інв"/>
      <sheetName val="18 Подат"/>
      <sheetName val="19 МТР"/>
      <sheetName val="20 Внутр оборот"/>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зом"/>
      <sheetName val="МТР Апарат"/>
      <sheetName val="МТР Газ України"/>
      <sheetName val="МТР Укртрансгаз"/>
      <sheetName val="МТР Укргазвидобування"/>
      <sheetName val="МТР Укрспецтрансгаз"/>
      <sheetName val="МТР Чорноморнафтогаз"/>
      <sheetName val="МТР Укртранснафта"/>
      <sheetName val="МТР Газ-тепло"/>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
      <sheetName val="1  поясн"/>
      <sheetName val="Вир_пок (2)"/>
      <sheetName val="Вир_пок"/>
      <sheetName val="3  Ф2"/>
      <sheetName val="4  04_05"/>
      <sheetName val="4а доходи"/>
      <sheetName val="4б Собівартість (транспортув)"/>
      <sheetName val="4б Собівартість (постач)"/>
      <sheetName val="4б Собівартість (скрапл. газ)"/>
      <sheetName val="5  Сб_Адм_Зб"/>
      <sheetName val="6  Інші доходи"/>
      <sheetName val="7  Інші витрати"/>
      <sheetName val="8  Кошт_вд_04"/>
      <sheetName val="9  Кошт_вд_05"/>
      <sheetName val="10  Кошт_вд_06"/>
      <sheetName val="10  Кошт_вд_06 _1_"/>
      <sheetName val="10  Кошт_вд_06 _2_"/>
      <sheetName val="10  Кошт_вд_06 _3_"/>
      <sheetName val="10  Кошт_вд_06 _4_"/>
      <sheetName val="11  Ф1"/>
      <sheetName val="12_Рух_кошт_непр"/>
      <sheetName val="13  95 р"/>
      <sheetName val="14 Коефіцієнтний аналіз"/>
      <sheetName val="15 Рух коштів"/>
      <sheetName val="16 Кап_вкл"/>
      <sheetName val="17 Фін_інв"/>
      <sheetName val="18 Подат"/>
      <sheetName val="19 МТР"/>
      <sheetName val="20 Внутр оборот"/>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Ini"/>
      <sheetName val="Ëčńň1"/>
      <sheetName val="Sum_pok"/>
      <sheetName val="#REF!"/>
      <sheetName val="Sum_pok.xls"/>
      <sheetName val="січ-лют."/>
      <sheetName val="430 сыч-лютий"/>
      <sheetName val="бер"/>
      <sheetName val="430 бер"/>
      <sheetName val="січ-бер"/>
      <sheetName val="430 сыч-бер"/>
    </sheetNames>
    <definedNames>
      <definedName name="ShowFil"/>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ТР Газ України"/>
      <sheetName val="Inform"/>
      <sheetName val="Лист1"/>
      <sheetName val="МТР все 2"/>
    </sheetNames>
    <sheetDataSet>
      <sheetData sheetId="0" refreshError="1"/>
      <sheetData sheetId="1" refreshError="1"/>
      <sheetData sheetId="2" refreshError="1"/>
      <sheetData sheetId="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зом"/>
      <sheetName val="МТР Апарат"/>
      <sheetName val="МТР Газ України"/>
      <sheetName val="МТР Укртрансгаз"/>
      <sheetName val="МТР Укргазвидобування"/>
      <sheetName val="МТР Укрспецтрансгаз"/>
      <sheetName val="МТР Чорноморнафтогаз"/>
      <sheetName val="МТР Укртранснафта"/>
      <sheetName val="МТР Газ-тепло"/>
    </sheetNames>
    <sheetDataSet>
      <sheetData sheetId="0"/>
      <sheetData sheetId="1"/>
      <sheetData sheetId="2"/>
      <sheetData sheetId="3"/>
      <sheetData sheetId="4"/>
      <sheetData sheetId="5"/>
      <sheetData sheetId="6"/>
      <sheetData sheetId="7"/>
      <sheetData sheetId="8"/>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
      <sheetName val="1  поясн"/>
      <sheetName val="Вир_пок (2)"/>
      <sheetName val="Вир_пок"/>
      <sheetName val="3  Ф2"/>
      <sheetName val="4  04_05"/>
      <sheetName val="4а доходи"/>
      <sheetName val="4б Собівартість (транспортув)"/>
      <sheetName val="4б Собівартість (постач)"/>
      <sheetName val="4б Собівартість (скрапл. газ)"/>
      <sheetName val="5  Сб_Адм_Зб"/>
      <sheetName val="6  Інші доходи"/>
      <sheetName val="7  Інші витрати"/>
      <sheetName val="8  Кошт_вд_04"/>
      <sheetName val="9  Кошт_вд_05"/>
      <sheetName val="10  Кошт_вд_06"/>
      <sheetName val="10  Кошт_вд_06 _1_"/>
      <sheetName val="10  Кошт_вд_06 _2_"/>
      <sheetName val="10  Кошт_вд_06 _3_"/>
      <sheetName val="10  Кошт_вд_06 _4_"/>
      <sheetName val="11  Ф1"/>
      <sheetName val="12_Рух_кошт_непр"/>
      <sheetName val="13  95 р"/>
      <sheetName val="14 Коефіцієнтний аналіз"/>
      <sheetName val="15 Рух коштів"/>
      <sheetName val="16 Кап_вкл"/>
      <sheetName val="17 Фін_інв"/>
      <sheetName val="18 Подат"/>
      <sheetName val="19 МТР"/>
      <sheetName val="20 Внутр оборот"/>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ТР Газ України"/>
    </sheetNames>
    <sheetDataSet>
      <sheetData sheetId="0"/>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ТР Газ України"/>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93"/>
    </sheetNames>
    <sheetDataSet>
      <sheetData sheetId="0" refreshError="1">
        <row r="1">
          <cell r="D1" t="str">
            <v>Баланс грошових доходiв i витрат населення Украјни у</v>
          </cell>
          <cell r="K1" t="str">
            <v>GOD</v>
          </cell>
        </row>
        <row r="2">
          <cell r="K2">
            <v>1993</v>
          </cell>
          <cell r="L2" t="str">
            <v>роцi</v>
          </cell>
        </row>
        <row r="3">
          <cell r="N3" t="str">
            <v>(млрд.крб)</v>
          </cell>
        </row>
        <row r="5">
          <cell r="A5" t="str">
            <v>А. ГРОШОВI ДОХОДИ</v>
          </cell>
        </row>
        <row r="6">
          <cell r="A6" t="str">
            <v>1.Заробiтна плата</v>
          </cell>
        </row>
        <row r="7">
          <cell r="A7" t="str">
            <v>2.Оплата працi робiтникiв</v>
          </cell>
        </row>
        <row r="8">
          <cell r="A8" t="str">
            <v xml:space="preserve">  кооперативiв</v>
          </cell>
        </row>
        <row r="9">
          <cell r="A9" t="str">
            <v>3.Доходи робiтникiв та служ-</v>
          </cell>
        </row>
        <row r="10">
          <cell r="A10" t="str">
            <v xml:space="preserve">  бовцiв вiд пiдприїмств та</v>
          </cell>
        </row>
        <row r="11">
          <cell r="A11" t="str">
            <v xml:space="preserve">  органiзацiй крiм зар.плати</v>
          </cell>
        </row>
        <row r="12">
          <cell r="A12" t="str">
            <v xml:space="preserve">4.Грошовi доходи вiд   </v>
          </cell>
        </row>
        <row r="13">
          <cell r="A13" t="str">
            <v xml:space="preserve">  колгоспiв            </v>
          </cell>
        </row>
        <row r="14">
          <cell r="A14" t="str">
            <v>5.Надходження вiд продажу</v>
          </cell>
        </row>
        <row r="15">
          <cell r="A15" t="str">
            <v xml:space="preserve">  продуктiв сiльсьгого госп.</v>
          </cell>
        </row>
        <row r="16">
          <cell r="A16" t="str">
            <v>Всього трудових доходiв</v>
          </cell>
        </row>
        <row r="17">
          <cell r="A17" t="str">
            <v>(рядки 1+2+3+4+5)</v>
          </cell>
        </row>
        <row r="18">
          <cell r="A18" t="str">
            <v>6.Пенсiј, допомоги,стипендiј</v>
          </cell>
        </row>
        <row r="19">
          <cell r="A19" t="str">
            <v xml:space="preserve">  та iншi надходження</v>
          </cell>
        </row>
        <row r="20">
          <cell r="A20" t="str">
            <v xml:space="preserve">     в тому числi:</v>
          </cell>
        </row>
        <row r="21">
          <cell r="A21" t="str">
            <v xml:space="preserve"> пенсiј, допомоги, стипендiј</v>
          </cell>
        </row>
        <row r="22">
          <cell r="A22" t="str">
            <v>Баланс</v>
          </cell>
        </row>
        <row r="23">
          <cell r="A23" t="str">
            <v>Б.ВИТРАТИ ТА ЗАОЩАДЖЕННЯ</v>
          </cell>
        </row>
        <row r="24">
          <cell r="A24" t="str">
            <v>1.Покупка товарiв та оплата</v>
          </cell>
        </row>
        <row r="25">
          <cell r="A25" t="str">
            <v xml:space="preserve">  послуг</v>
          </cell>
        </row>
        <row r="26">
          <cell r="A26" t="str">
            <v xml:space="preserve">    в тому числi:</v>
          </cell>
        </row>
        <row r="27">
          <cell r="A27" t="str">
            <v xml:space="preserve"> покупка товарiв       </v>
          </cell>
        </row>
        <row r="28">
          <cell r="A28" t="str">
            <v xml:space="preserve"> оплата послуг         </v>
          </cell>
        </row>
        <row r="29">
          <cell r="A29" t="str">
            <v>2.Обов'язковi платежi та</v>
          </cell>
        </row>
        <row r="30">
          <cell r="A30" t="str">
            <v xml:space="preserve">  добровiльнi внески</v>
          </cell>
        </row>
        <row r="31">
          <cell r="A31" t="str">
            <v xml:space="preserve">       iз них:</v>
          </cell>
        </row>
        <row r="32">
          <cell r="A32" t="str">
            <v xml:space="preserve"> прибутковий податок з </v>
          </cell>
        </row>
        <row r="33">
          <cell r="A33" t="str">
            <v xml:space="preserve"> населення             </v>
          </cell>
        </row>
        <row r="34">
          <cell r="A34" t="str">
            <v>3.Прирiст вкладiв,придбання</v>
          </cell>
        </row>
        <row r="35">
          <cell r="A35" t="str">
            <v xml:space="preserve">  облiгацiй Державној внутр.</v>
          </cell>
        </row>
        <row r="36">
          <cell r="A36" t="str">
            <v xml:space="preserve">  позики,iнш.цiнних паперiв  </v>
          </cell>
        </row>
        <row r="37">
          <cell r="A37" t="str">
            <v>Всього</v>
          </cell>
        </row>
        <row r="38">
          <cell r="A38" t="str">
            <v xml:space="preserve">В. Перевищення доходiв над </v>
          </cell>
        </row>
        <row r="39">
          <cell r="A39" t="str">
            <v xml:space="preserve">   витратами</v>
          </cell>
        </row>
        <row r="40">
          <cell r="A40" t="str">
            <v>Баланс</v>
          </cell>
        </row>
        <row r="41">
          <cell r="A41" t="str">
            <v>_x000C_</v>
          </cell>
        </row>
        <row r="46">
          <cell r="A46" t="str">
            <v>А. ГРОШОВI ДОХОДИ</v>
          </cell>
        </row>
        <row r="47">
          <cell r="A47" t="str">
            <v>1.Заробiтна плата</v>
          </cell>
        </row>
        <row r="48">
          <cell r="A48" t="str">
            <v>2.Оплата працi робiтникiв</v>
          </cell>
        </row>
        <row r="49">
          <cell r="A49" t="str">
            <v xml:space="preserve">  кооперативiв</v>
          </cell>
        </row>
        <row r="50">
          <cell r="A50" t="str">
            <v>3.Доходи робiтникiв та служ-</v>
          </cell>
        </row>
        <row r="51">
          <cell r="A51" t="str">
            <v xml:space="preserve">  бовцiв вiд пiдприїмств та</v>
          </cell>
        </row>
        <row r="52">
          <cell r="A52" t="str">
            <v xml:space="preserve">  органiзацiй крiм зар.плати</v>
          </cell>
        </row>
        <row r="53">
          <cell r="A53" t="str">
            <v xml:space="preserve">4.Грошовi доходи вiд   </v>
          </cell>
        </row>
        <row r="54">
          <cell r="A54" t="str">
            <v xml:space="preserve">  колгоспiв            </v>
          </cell>
        </row>
        <row r="55">
          <cell r="A55" t="str">
            <v>5.Надходження вiд продажу</v>
          </cell>
        </row>
        <row r="56">
          <cell r="A56" t="str">
            <v xml:space="preserve">  продуктiв сiльсьгого госп.</v>
          </cell>
        </row>
        <row r="57">
          <cell r="A57" t="str">
            <v>Всього трудових доходiв</v>
          </cell>
        </row>
        <row r="58">
          <cell r="A58" t="str">
            <v>(рядки 1+2+3+4+5)</v>
          </cell>
        </row>
        <row r="59">
          <cell r="A59" t="str">
            <v>6.Пенсiј, допомоги,стипендiј</v>
          </cell>
        </row>
        <row r="60">
          <cell r="A60" t="str">
            <v xml:space="preserve">  та iншi надходження</v>
          </cell>
        </row>
        <row r="61">
          <cell r="A61" t="str">
            <v xml:space="preserve">     в тому числi:</v>
          </cell>
        </row>
        <row r="62">
          <cell r="A62" t="str">
            <v xml:space="preserve"> пенсiј, допомоги, стипендiј</v>
          </cell>
        </row>
        <row r="63">
          <cell r="A63" t="str">
            <v>Баланс</v>
          </cell>
        </row>
        <row r="64">
          <cell r="A64" t="str">
            <v>Б.ВИТРАТИ ТА ЗАОЩАДЖЕННЯ</v>
          </cell>
        </row>
        <row r="65">
          <cell r="A65" t="str">
            <v>1.Покупка товарiв та оплата</v>
          </cell>
        </row>
        <row r="66">
          <cell r="A66" t="str">
            <v xml:space="preserve">  послуг</v>
          </cell>
        </row>
        <row r="67">
          <cell r="A67" t="str">
            <v xml:space="preserve">    в тому числi:</v>
          </cell>
        </row>
        <row r="68">
          <cell r="A68" t="str">
            <v xml:space="preserve"> покупка товарiв       </v>
          </cell>
        </row>
        <row r="69">
          <cell r="A69" t="str">
            <v xml:space="preserve"> оплата послуг         </v>
          </cell>
        </row>
        <row r="70">
          <cell r="A70" t="str">
            <v>2.Обов'язковi платежi та</v>
          </cell>
        </row>
        <row r="71">
          <cell r="A71" t="str">
            <v xml:space="preserve">  добровiльнi внески</v>
          </cell>
        </row>
        <row r="72">
          <cell r="A72" t="str">
            <v xml:space="preserve">       iз них:</v>
          </cell>
        </row>
        <row r="73">
          <cell r="A73" t="str">
            <v xml:space="preserve"> прибутковий податок з </v>
          </cell>
        </row>
        <row r="74">
          <cell r="A74" t="str">
            <v xml:space="preserve"> населення             </v>
          </cell>
        </row>
        <row r="75">
          <cell r="A75" t="str">
            <v>3.Прирiст вкладiв,придбання</v>
          </cell>
        </row>
        <row r="76">
          <cell r="A76" t="str">
            <v xml:space="preserve">  облiгацiй Державној внутр.</v>
          </cell>
        </row>
        <row r="77">
          <cell r="A77" t="str">
            <v xml:space="preserve">  позики,iнш.цiнних паперiв  </v>
          </cell>
        </row>
        <row r="78">
          <cell r="A78" t="str">
            <v>Всього</v>
          </cell>
        </row>
        <row r="79">
          <cell r="A79" t="str">
            <v xml:space="preserve">В. Перевищення доходiв над </v>
          </cell>
        </row>
        <row r="80">
          <cell r="A80" t="str">
            <v xml:space="preserve">   витратами</v>
          </cell>
        </row>
        <row r="81">
          <cell r="A81" t="str">
            <v>Баланс</v>
          </cell>
        </row>
        <row r="82">
          <cell r="A82" t="str">
            <v xml:space="preserve">        Довiдково: чисельнiсть населення в</v>
          </cell>
        </row>
        <row r="83">
          <cell r="A83" t="str">
            <v>_x000C_</v>
          </cell>
        </row>
        <row r="88">
          <cell r="A88" t="str">
            <v>А. ГРОШОВI ДОХОДИ</v>
          </cell>
        </row>
        <row r="89">
          <cell r="A89" t="str">
            <v>1.Заробiтна плата</v>
          </cell>
        </row>
        <row r="90">
          <cell r="A90" t="str">
            <v>2.Оплата працi робiтникiв</v>
          </cell>
        </row>
        <row r="91">
          <cell r="A91" t="str">
            <v xml:space="preserve">  кооперативiв</v>
          </cell>
        </row>
        <row r="92">
          <cell r="A92" t="str">
            <v>3.Доходи робiтникiв та служ-</v>
          </cell>
        </row>
        <row r="93">
          <cell r="A93" t="str">
            <v xml:space="preserve">  бовцiв вiд пiдприїмств та</v>
          </cell>
        </row>
        <row r="94">
          <cell r="A94" t="str">
            <v xml:space="preserve">  органiзацiй крiм зар.плати</v>
          </cell>
        </row>
        <row r="95">
          <cell r="A95" t="str">
            <v xml:space="preserve">4.Грошовi доходи вiд   </v>
          </cell>
        </row>
        <row r="96">
          <cell r="A96" t="str">
            <v xml:space="preserve">  колгоспiв            </v>
          </cell>
        </row>
        <row r="97">
          <cell r="A97" t="str">
            <v>5.Надходження вiд продажу</v>
          </cell>
        </row>
        <row r="98">
          <cell r="A98" t="str">
            <v xml:space="preserve">  продуктiв сiльсьгого госп.</v>
          </cell>
        </row>
        <row r="99">
          <cell r="A99" t="str">
            <v>Всього трудових доходiв</v>
          </cell>
        </row>
        <row r="100">
          <cell r="A100" t="str">
            <v>(рядки 1+2+3+4+5)</v>
          </cell>
        </row>
        <row r="101">
          <cell r="A101" t="str">
            <v>6.Пенсiј, допомоги,стипендiј</v>
          </cell>
        </row>
        <row r="102">
          <cell r="A102" t="str">
            <v xml:space="preserve">  та iншi надходження</v>
          </cell>
        </row>
        <row r="103">
          <cell r="A103" t="str">
            <v xml:space="preserve">     в тому числi:</v>
          </cell>
        </row>
        <row r="104">
          <cell r="A104" t="str">
            <v xml:space="preserve"> пенсiј, допомоги, стипендiј</v>
          </cell>
        </row>
        <row r="105">
          <cell r="A105" t="str">
            <v>Баланс</v>
          </cell>
        </row>
        <row r="106">
          <cell r="A106" t="str">
            <v>Б.ВИТРАТИ ТА ЗАОЩАДЖЕННЯ</v>
          </cell>
        </row>
        <row r="107">
          <cell r="A107" t="str">
            <v>1.Покупка товарiв та оплата</v>
          </cell>
        </row>
        <row r="108">
          <cell r="A108" t="str">
            <v xml:space="preserve">  послуг</v>
          </cell>
        </row>
        <row r="109">
          <cell r="A109" t="str">
            <v xml:space="preserve">    в тому числi:</v>
          </cell>
        </row>
        <row r="110">
          <cell r="A110" t="str">
            <v xml:space="preserve"> покупка товарiв       </v>
          </cell>
        </row>
        <row r="111">
          <cell r="A111" t="str">
            <v xml:space="preserve"> оплата послуг         </v>
          </cell>
        </row>
        <row r="112">
          <cell r="A112" t="str">
            <v>2.Обов'язковi платежi та</v>
          </cell>
        </row>
        <row r="113">
          <cell r="A113" t="str">
            <v xml:space="preserve">  добровiльнi внески</v>
          </cell>
        </row>
        <row r="114">
          <cell r="A114" t="str">
            <v xml:space="preserve">       iз них:</v>
          </cell>
        </row>
        <row r="115">
          <cell r="A115" t="str">
            <v xml:space="preserve"> прибутковий податок з </v>
          </cell>
        </row>
        <row r="116">
          <cell r="A116" t="str">
            <v xml:space="preserve"> населення             </v>
          </cell>
        </row>
        <row r="117">
          <cell r="A117" t="str">
            <v>3.Прирiст вкладiв,придбання</v>
          </cell>
        </row>
        <row r="118">
          <cell r="A118" t="str">
            <v xml:space="preserve">  облiгацiй Державној внутр.</v>
          </cell>
        </row>
        <row r="119">
          <cell r="A119" t="str">
            <v xml:space="preserve">  позики,iнш.цiнних паперiв  </v>
          </cell>
        </row>
        <row r="120">
          <cell r="A120" t="str">
            <v>Всього</v>
          </cell>
        </row>
        <row r="121">
          <cell r="A121" t="str">
            <v xml:space="preserve">В. Перевищення доходiв над </v>
          </cell>
        </row>
        <row r="122">
          <cell r="A122" t="str">
            <v xml:space="preserve">   витратами</v>
          </cell>
        </row>
        <row r="123">
          <cell r="A123" t="str">
            <v>Баланс</v>
          </cell>
        </row>
        <row r="124">
          <cell r="A124" t="str">
            <v>_x000C_</v>
          </cell>
        </row>
        <row r="130">
          <cell r="A130" t="str">
            <v>А. ГРОШОВI ДОХОДИ</v>
          </cell>
        </row>
        <row r="131">
          <cell r="A131" t="str">
            <v>1.Заробiтна плата</v>
          </cell>
        </row>
        <row r="132">
          <cell r="A132" t="str">
            <v>2.Оплата працi робiтникiв</v>
          </cell>
        </row>
        <row r="133">
          <cell r="A133" t="str">
            <v xml:space="preserve">  кооперативiв</v>
          </cell>
        </row>
        <row r="134">
          <cell r="A134" t="str">
            <v>3.Доходи робiтникiв та служ-</v>
          </cell>
        </row>
        <row r="135">
          <cell r="A135" t="str">
            <v xml:space="preserve">  бовцiв вiд пiдприїмств та</v>
          </cell>
        </row>
        <row r="136">
          <cell r="A136" t="str">
            <v xml:space="preserve">  органiзацiй крiм зар.плати</v>
          </cell>
        </row>
        <row r="137">
          <cell r="A137" t="str">
            <v xml:space="preserve">4.Грошовi доходи вiд   </v>
          </cell>
        </row>
        <row r="138">
          <cell r="A138" t="str">
            <v xml:space="preserve">  колгоспiв            </v>
          </cell>
        </row>
        <row r="139">
          <cell r="A139" t="str">
            <v>5.Надходження вiд продажу</v>
          </cell>
        </row>
        <row r="140">
          <cell r="A140" t="str">
            <v xml:space="preserve">  продуктiв сiльсьгого госп.</v>
          </cell>
        </row>
        <row r="141">
          <cell r="A141" t="str">
            <v>Всього трудових доходiв</v>
          </cell>
        </row>
        <row r="142">
          <cell r="A142" t="str">
            <v>(рядки 1+2+3+4+5)</v>
          </cell>
        </row>
        <row r="143">
          <cell r="A143" t="str">
            <v>6.Пенсiј, допомоги,стипендiј</v>
          </cell>
        </row>
        <row r="144">
          <cell r="A144" t="str">
            <v xml:space="preserve">  та iншi надходження</v>
          </cell>
        </row>
        <row r="145">
          <cell r="A145" t="str">
            <v xml:space="preserve">     в тому числi:</v>
          </cell>
        </row>
        <row r="146">
          <cell r="A146" t="str">
            <v xml:space="preserve"> пенсiј, допомоги, стипендiј</v>
          </cell>
        </row>
        <row r="147">
          <cell r="A147" t="str">
            <v>Баланс</v>
          </cell>
        </row>
        <row r="148">
          <cell r="A148" t="str">
            <v>Б.ВИТРАТИ ТА ЗАОЩАДЖЕННЯ</v>
          </cell>
        </row>
        <row r="149">
          <cell r="A149" t="str">
            <v>1.Покупка товарiв та оплата</v>
          </cell>
        </row>
        <row r="150">
          <cell r="A150" t="str">
            <v xml:space="preserve">  послуг</v>
          </cell>
        </row>
        <row r="151">
          <cell r="A151" t="str">
            <v xml:space="preserve">    в тому числi:</v>
          </cell>
        </row>
        <row r="152">
          <cell r="A152" t="str">
            <v xml:space="preserve"> покупка товарiв       </v>
          </cell>
        </row>
        <row r="153">
          <cell r="A153" t="str">
            <v xml:space="preserve"> оплата послуг         </v>
          </cell>
        </row>
        <row r="154">
          <cell r="A154" t="str">
            <v>2.Обов'язковi платежi та</v>
          </cell>
        </row>
        <row r="155">
          <cell r="A155" t="str">
            <v xml:space="preserve">  добровiльнi внески</v>
          </cell>
        </row>
        <row r="156">
          <cell r="A156" t="str">
            <v xml:space="preserve">       iз них:</v>
          </cell>
        </row>
        <row r="157">
          <cell r="A157" t="str">
            <v xml:space="preserve"> прибутковий податок з </v>
          </cell>
        </row>
        <row r="158">
          <cell r="A158" t="str">
            <v xml:space="preserve"> населення             </v>
          </cell>
        </row>
        <row r="159">
          <cell r="A159" t="str">
            <v>3.Прирiст вкладiв,придбання</v>
          </cell>
        </row>
        <row r="160">
          <cell r="A160" t="str">
            <v xml:space="preserve">  облiгацiй Державној внутр.</v>
          </cell>
        </row>
        <row r="161">
          <cell r="A161" t="str">
            <v xml:space="preserve">  позики,iнш.цiнних паперiв  </v>
          </cell>
        </row>
        <row r="162">
          <cell r="A162" t="str">
            <v>Всього</v>
          </cell>
        </row>
        <row r="163">
          <cell r="A163" t="str">
            <v xml:space="preserve">В. Перевищення доходiв над </v>
          </cell>
        </row>
        <row r="164">
          <cell r="A164" t="str">
            <v xml:space="preserve">   витратами</v>
          </cell>
        </row>
        <row r="165">
          <cell r="A165" t="str">
            <v>Баланс</v>
          </cell>
        </row>
        <row r="166">
          <cell r="A166" t="str">
            <v>_x000C_</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ТР Апарат"/>
      <sheetName val="МТР Газ України"/>
      <sheetName val="МТР Укртрансгаз"/>
      <sheetName val="МТР Укргазвидобування"/>
      <sheetName val="МТР Укрспецтрансгаз"/>
      <sheetName val="МТР Чорноморнафтогаз"/>
      <sheetName val="МТР Укртранснафта"/>
      <sheetName val="МТР Газ-тепло"/>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зом"/>
      <sheetName val="МТР Апарат"/>
      <sheetName val="МТР Газ України"/>
      <sheetName val="МТР Укртрансгаз"/>
      <sheetName val="МТР Укргазвидобування"/>
      <sheetName val="МТР Укрспецтрансгаз"/>
      <sheetName val="МТР Чорноморнафтогаз"/>
      <sheetName val="МТР Укртранснафта"/>
      <sheetName val="МТР Газ-тепло"/>
      <sheetName val="МТР_Апарат"/>
      <sheetName val="МТР_Газ_України"/>
      <sheetName val="МТР_Укртрансгаз"/>
      <sheetName val="МТР_Укргазвидобування"/>
      <sheetName val="МТР_Укрспецтрансгаз"/>
      <sheetName val="МТР_Чорноморнафтогаз"/>
      <sheetName val="МТР_Укртранснафта"/>
      <sheetName val="МТР_Газ-тепло"/>
      <sheetName val="7  Інші витрати"/>
      <sheetName val="Ф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ТР Газ України"/>
    </sheet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
    </sheetNames>
    <sheetDataSet>
      <sheetData sheetId="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ТР Газ України"/>
    </sheet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tac"/>
      <sheetName val="DodDot"/>
      <sheetName val="Dod ARK"/>
      <sheetName val="Dod Clavutich"/>
      <sheetName val="Svod 3511060"/>
      <sheetName val="Viluch(1-12)"/>
      <sheetName val="Diti "/>
      <sheetName val="TvPalGaz"/>
      <sheetName val="Ener "/>
      <sheetName val="IncsiPilgi (2)"/>
      <sheetName val="GirZakon"/>
      <sheetName val="Govti Vodi"/>
      <sheetName val="Chor Flot"/>
      <sheetName val="Afganci"/>
      <sheetName val="Shidka Dop"/>
      <sheetName val="Likarna"/>
      <sheetName val="Zoiot Pidkova"/>
      <sheetName val="Granti"/>
      <sheetName val="Granti1"/>
      <sheetName val="Vibori"/>
      <sheetName val="Metro"/>
      <sheetName val="Oper Teatr"/>
      <sheetName val="Makeevka"/>
      <sheetName val="Ctix Lixo IvFrank"/>
      <sheetName val="Groshi xodat za dit"/>
      <sheetName val="Ctix Lixo Zakarp"/>
      <sheetName val="Coc GKG Inv"/>
      <sheetName val="Tuzla"/>
      <sheetName val="Zmiinii"/>
      <sheetName val="Ctandarti"/>
      <sheetName val="CocEkon"/>
      <sheetName val="Ictor Zabudova"/>
      <sheetName val="Ict Zab"/>
      <sheetName val="Ukr Kultura"/>
      <sheetName val="Minoboroni"/>
      <sheetName val="Mic Arcenal"/>
      <sheetName val="Inekcini"/>
      <sheetName val="In"/>
      <sheetName val="diti ciroti -2(minmolod)"/>
      <sheetName val="Korek ocvita"/>
      <sheetName val="Tex Dic Ocvita"/>
      <sheetName val="Troleib"/>
      <sheetName val="Utoc.Zaoshadg"/>
      <sheetName val="Metro Cpec Fond"/>
      <sheetName val="Svitov Bank"/>
      <sheetName val="Shidka Dop Cp Fond"/>
      <sheetName val="Gazoprovodi"/>
      <sheetName val="Troleib Cpec Fond"/>
      <sheetName val="Zaporiggya"/>
      <sheetName val="Kremenchuk"/>
      <sheetName val="Pereviz ditey"/>
      <sheetName val="Kom dorigu"/>
      <sheetName val="Chor Fiot Cpec Fond"/>
      <sheetName val="Zaosch"/>
      <sheetName val="kryvRig"/>
      <sheetName val="OSVITA"/>
      <sheetName val="Tar"/>
      <sheetName val="Nar.instr"/>
      <sheetName val="DDot"/>
      <sheetName val="Dsub"/>
    </sheetNames>
    <sheetDataSet>
      <sheetData sheetId="0"/>
      <sheetData sheetId="1"/>
      <sheetData sheetId="2"/>
      <sheetData sheetId="3"/>
      <sheetData sheetId="4"/>
      <sheetData sheetId="5"/>
      <sheetData sheetId="6"/>
      <sheetData sheetId="7"/>
      <sheetData sheetId="8" refreshError="1">
        <row r="2">
          <cell r="A2" t="str">
            <v>Обсяг помісячного надходження субвенції з державного бюджету до місцевих бюджетів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v>
          </cell>
        </row>
        <row r="5">
          <cell r="A5" t="str">
            <v>Код бюджету</v>
          </cell>
          <cell r="B5" t="str">
            <v>Назва адміністративно-територіальної одиниці</v>
          </cell>
          <cell r="C5" t="str">
            <v>січень</v>
          </cell>
          <cell r="D5" t="str">
            <v>лютий</v>
          </cell>
          <cell r="E5" t="str">
            <v>березень</v>
          </cell>
          <cell r="F5" t="str">
            <v>квітень</v>
          </cell>
          <cell r="G5" t="str">
            <v>травень</v>
          </cell>
        </row>
        <row r="6">
          <cell r="A6" t="str">
            <v>О1100000000</v>
          </cell>
          <cell r="B6" t="str">
            <v>бюджет Автономної Республіки Крим</v>
          </cell>
          <cell r="C6">
            <v>2463.5419999999999</v>
          </cell>
          <cell r="D6">
            <v>5004.6750000000002</v>
          </cell>
          <cell r="E6">
            <v>4874.01</v>
          </cell>
          <cell r="F6">
            <v>6713.2</v>
          </cell>
          <cell r="G6">
            <v>5483.6</v>
          </cell>
        </row>
        <row r="7">
          <cell r="A7" t="str">
            <v>О2100000000</v>
          </cell>
          <cell r="B7" t="str">
            <v>обласний бюджет Вiнницької області</v>
          </cell>
          <cell r="C7">
            <v>5585.9549999999999</v>
          </cell>
          <cell r="D7">
            <v>5130.4480000000003</v>
          </cell>
          <cell r="E7">
            <v>5614.5339999999997</v>
          </cell>
          <cell r="F7">
            <v>7821.4</v>
          </cell>
          <cell r="G7">
            <v>4676.6000000000004</v>
          </cell>
        </row>
        <row r="8">
          <cell r="A8" t="str">
            <v>О3100000000</v>
          </cell>
          <cell r="B8" t="str">
            <v>обласний бюджет Волинської області</v>
          </cell>
          <cell r="C8">
            <v>3419.413</v>
          </cell>
          <cell r="D8">
            <v>4547.1629999999996</v>
          </cell>
          <cell r="E8">
            <v>4267.8410000000003</v>
          </cell>
          <cell r="F8">
            <v>5180.2</v>
          </cell>
          <cell r="G8">
            <v>3258.4</v>
          </cell>
        </row>
        <row r="9">
          <cell r="A9" t="str">
            <v>О4100000000</v>
          </cell>
          <cell r="B9" t="str">
            <v>обласний бюджет Днiпропетровської області</v>
          </cell>
          <cell r="C9">
            <v>8288.7270000000008</v>
          </cell>
          <cell r="D9">
            <v>20991.351999999999</v>
          </cell>
          <cell r="E9">
            <v>16903.654999999999</v>
          </cell>
          <cell r="F9">
            <v>23535.787</v>
          </cell>
          <cell r="G9">
            <v>12935.2</v>
          </cell>
        </row>
        <row r="10">
          <cell r="A10" t="str">
            <v>О5100000000</v>
          </cell>
          <cell r="B10" t="str">
            <v>обласний бюджет Донецької області</v>
          </cell>
          <cell r="C10">
            <v>11729.522000000001</v>
          </cell>
          <cell r="D10">
            <v>19530.755000000001</v>
          </cell>
          <cell r="E10">
            <v>19355.436000000002</v>
          </cell>
          <cell r="F10">
            <v>26008.7</v>
          </cell>
          <cell r="G10">
            <v>15778.6</v>
          </cell>
        </row>
        <row r="11">
          <cell r="A11" t="str">
            <v>О6100000000</v>
          </cell>
          <cell r="B11" t="str">
            <v>обласний бюджет Житомирської області</v>
          </cell>
          <cell r="C11">
            <v>3202.2750000000001</v>
          </cell>
          <cell r="D11">
            <v>6561.0010000000002</v>
          </cell>
          <cell r="E11">
            <v>5316.2150000000001</v>
          </cell>
          <cell r="F11">
            <v>7407.8</v>
          </cell>
          <cell r="G11">
            <v>4605.7</v>
          </cell>
        </row>
        <row r="12">
          <cell r="A12" t="str">
            <v>О7100000000</v>
          </cell>
          <cell r="B12" t="str">
            <v>обласний бюджет Закарпатської області</v>
          </cell>
          <cell r="C12">
            <v>1513.9649999999999</v>
          </cell>
          <cell r="D12">
            <v>1806.577</v>
          </cell>
          <cell r="E12">
            <v>4712.2439999999997</v>
          </cell>
          <cell r="F12">
            <v>4277.8</v>
          </cell>
          <cell r="G12">
            <v>1586.9</v>
          </cell>
        </row>
        <row r="13">
          <cell r="A13" t="str">
            <v>О8100000000</v>
          </cell>
          <cell r="B13" t="str">
            <v>обласний бюджет Запорiзької області</v>
          </cell>
          <cell r="C13">
            <v>3867.2069999999999</v>
          </cell>
          <cell r="D13">
            <v>7903.7089999999998</v>
          </cell>
          <cell r="E13">
            <v>7399.4160000000002</v>
          </cell>
          <cell r="F13">
            <v>9874.5</v>
          </cell>
          <cell r="G13">
            <v>7155.4</v>
          </cell>
        </row>
        <row r="14">
          <cell r="A14" t="str">
            <v>О9100000000</v>
          </cell>
          <cell r="B14" t="str">
            <v>обласний бюджет Iвано-Франкiвської області</v>
          </cell>
          <cell r="C14">
            <v>3578.223</v>
          </cell>
          <cell r="D14">
            <v>5867.2309999999998</v>
          </cell>
          <cell r="E14">
            <v>6297.893</v>
          </cell>
          <cell r="F14">
            <v>9563.7000000000007</v>
          </cell>
          <cell r="G14">
            <v>3616.2</v>
          </cell>
        </row>
        <row r="15">
          <cell r="A15">
            <v>10100000000</v>
          </cell>
          <cell r="B15" t="str">
            <v>обласний бюджет Київської області</v>
          </cell>
          <cell r="C15">
            <v>10302.385</v>
          </cell>
          <cell r="D15">
            <v>16146.352999999999</v>
          </cell>
          <cell r="E15">
            <v>13833.255999999999</v>
          </cell>
          <cell r="F15">
            <v>18290.400000000001</v>
          </cell>
          <cell r="G15">
            <v>7404.9</v>
          </cell>
        </row>
        <row r="16">
          <cell r="A16">
            <v>11100000000</v>
          </cell>
          <cell r="B16" t="str">
            <v>обласний бюджет Кiровоградської області</v>
          </cell>
          <cell r="C16">
            <v>3580.96</v>
          </cell>
          <cell r="D16">
            <v>4993.7330000000002</v>
          </cell>
          <cell r="E16">
            <v>3976.05</v>
          </cell>
          <cell r="F16">
            <v>7419.8</v>
          </cell>
          <cell r="G16">
            <v>5284.3</v>
          </cell>
        </row>
        <row r="17">
          <cell r="A17">
            <v>12100000000</v>
          </cell>
          <cell r="B17" t="str">
            <v>обласний бюджет Луганської області</v>
          </cell>
          <cell r="C17">
            <v>2843.239</v>
          </cell>
          <cell r="D17">
            <v>8978.6</v>
          </cell>
          <cell r="E17">
            <v>6927.87</v>
          </cell>
          <cell r="F17">
            <v>9087.1</v>
          </cell>
          <cell r="G17">
            <v>6148.4</v>
          </cell>
        </row>
        <row r="18">
          <cell r="A18">
            <v>13100000000</v>
          </cell>
          <cell r="B18" t="str">
            <v>обласний бюджет Львiвської області</v>
          </cell>
          <cell r="C18">
            <v>13665.8</v>
          </cell>
          <cell r="D18">
            <v>12546.388000000001</v>
          </cell>
          <cell r="E18">
            <v>13924.588</v>
          </cell>
          <cell r="F18">
            <v>16320</v>
          </cell>
          <cell r="G18">
            <v>5542.7</v>
          </cell>
        </row>
        <row r="19">
          <cell r="A19">
            <v>14100000000</v>
          </cell>
          <cell r="B19" t="str">
            <v>обласний бюджет Миколаївської області</v>
          </cell>
          <cell r="C19">
            <v>1582.5519999999999</v>
          </cell>
          <cell r="D19">
            <v>4228.6229999999996</v>
          </cell>
          <cell r="E19">
            <v>4112.8190000000004</v>
          </cell>
          <cell r="F19">
            <v>5079.6000000000004</v>
          </cell>
          <cell r="G19">
            <v>4261.3</v>
          </cell>
        </row>
        <row r="20">
          <cell r="A20">
            <v>15100000000</v>
          </cell>
          <cell r="B20" t="str">
            <v>обласний бюджет Одеської області</v>
          </cell>
          <cell r="C20">
            <v>3570.1010000000001</v>
          </cell>
          <cell r="D20">
            <v>8569.5969999999998</v>
          </cell>
          <cell r="E20">
            <v>7127.8249999999998</v>
          </cell>
          <cell r="F20">
            <v>11636.5</v>
          </cell>
          <cell r="G20">
            <v>10163.4</v>
          </cell>
        </row>
        <row r="21">
          <cell r="A21">
            <v>16100000000</v>
          </cell>
          <cell r="B21" t="str">
            <v>обласний бюджет Полтавської області</v>
          </cell>
          <cell r="C21">
            <v>5666.1139999999996</v>
          </cell>
          <cell r="D21">
            <v>6422.4319999999998</v>
          </cell>
          <cell r="E21">
            <v>7489.7539999999999</v>
          </cell>
          <cell r="F21">
            <v>15258.1</v>
          </cell>
          <cell r="G21">
            <v>5827</v>
          </cell>
        </row>
        <row r="22">
          <cell r="A22">
            <v>17100000000</v>
          </cell>
          <cell r="B22" t="str">
            <v>обласний бюджет Рiвненської області</v>
          </cell>
          <cell r="C22">
            <v>1969.902</v>
          </cell>
          <cell r="D22">
            <v>3336.444</v>
          </cell>
          <cell r="E22">
            <v>5380.4470000000001</v>
          </cell>
          <cell r="F22">
            <v>5543.9</v>
          </cell>
          <cell r="G22">
            <v>2982.7</v>
          </cell>
        </row>
        <row r="23">
          <cell r="A23">
            <v>18100000000</v>
          </cell>
          <cell r="B23" t="str">
            <v>обласний бюджет Сумської області</v>
          </cell>
          <cell r="C23">
            <v>4169.5280000000002</v>
          </cell>
          <cell r="D23">
            <v>3622.9929999999999</v>
          </cell>
          <cell r="E23">
            <v>7895.424</v>
          </cell>
          <cell r="F23">
            <v>8377.1</v>
          </cell>
          <cell r="G23">
            <v>4032.7</v>
          </cell>
        </row>
        <row r="24">
          <cell r="A24">
            <v>19100000000</v>
          </cell>
          <cell r="B24" t="str">
            <v>обласний бюджет Тернопiльської області</v>
          </cell>
          <cell r="C24">
            <v>3701.9160000000002</v>
          </cell>
          <cell r="D24">
            <v>4896.8559999999998</v>
          </cell>
          <cell r="E24">
            <v>5147.2650000000003</v>
          </cell>
          <cell r="F24">
            <v>6839.9</v>
          </cell>
          <cell r="G24">
            <v>1830.2</v>
          </cell>
        </row>
        <row r="25">
          <cell r="A25">
            <v>20100000000</v>
          </cell>
          <cell r="B25" t="str">
            <v>обласний бюджет Харкiвської області</v>
          </cell>
          <cell r="C25">
            <v>8386.9330000000009</v>
          </cell>
          <cell r="D25">
            <v>11698.075000000001</v>
          </cell>
          <cell r="E25">
            <v>14592.047</v>
          </cell>
          <cell r="F25">
            <v>27208.2</v>
          </cell>
          <cell r="G25">
            <v>13691.3</v>
          </cell>
        </row>
        <row r="26">
          <cell r="A26">
            <v>21100000000</v>
          </cell>
          <cell r="B26" t="str">
            <v>обласний бюджет Херсонської області</v>
          </cell>
          <cell r="C26">
            <v>2200.9679999999998</v>
          </cell>
          <cell r="D26">
            <v>3252.5390000000002</v>
          </cell>
          <cell r="E26">
            <v>3255.58</v>
          </cell>
          <cell r="F26">
            <v>5299.7</v>
          </cell>
          <cell r="G26">
            <v>3272.2</v>
          </cell>
        </row>
        <row r="27">
          <cell r="A27">
            <v>22100000000</v>
          </cell>
          <cell r="B27" t="str">
            <v>обласний бюджет Хмельницької області</v>
          </cell>
          <cell r="C27">
            <v>4049.5320000000002</v>
          </cell>
          <cell r="D27">
            <v>6627.4</v>
          </cell>
          <cell r="E27">
            <v>4533.01</v>
          </cell>
          <cell r="F27">
            <v>8290.9</v>
          </cell>
          <cell r="G27">
            <v>5960.3</v>
          </cell>
        </row>
        <row r="28">
          <cell r="A28">
            <v>23100000000</v>
          </cell>
          <cell r="B28" t="str">
            <v>обласний бюджет Черкаської області</v>
          </cell>
          <cell r="C28">
            <v>5316.2910000000002</v>
          </cell>
          <cell r="D28">
            <v>6217.3370000000004</v>
          </cell>
          <cell r="E28">
            <v>6195.89</v>
          </cell>
          <cell r="F28">
            <v>10165</v>
          </cell>
          <cell r="G28">
            <v>4770.5</v>
          </cell>
        </row>
        <row r="29">
          <cell r="A29">
            <v>24100000000</v>
          </cell>
          <cell r="B29" t="str">
            <v>обласний бюджет Чернiвецької області</v>
          </cell>
          <cell r="C29">
            <v>1761.75</v>
          </cell>
          <cell r="D29">
            <v>2010.7829999999999</v>
          </cell>
          <cell r="E29">
            <v>1999.8030000000001</v>
          </cell>
          <cell r="F29">
            <v>3410.4</v>
          </cell>
          <cell r="G29">
            <v>2092.5</v>
          </cell>
        </row>
        <row r="30">
          <cell r="A30">
            <v>25100000000</v>
          </cell>
          <cell r="B30" t="str">
            <v>обласний бюджет Чернiгiвецької області</v>
          </cell>
          <cell r="C30">
            <v>4501.0339999999997</v>
          </cell>
          <cell r="D30">
            <v>5828.5460000000003</v>
          </cell>
          <cell r="E30">
            <v>5312.768</v>
          </cell>
          <cell r="F30">
            <v>8541</v>
          </cell>
          <cell r="G30">
            <v>4831.6000000000004</v>
          </cell>
        </row>
        <row r="31">
          <cell r="A31">
            <v>26000000000</v>
          </cell>
          <cell r="B31" t="str">
            <v>м.Київ</v>
          </cell>
          <cell r="C31">
            <v>4478.4290000000001</v>
          </cell>
          <cell r="D31">
            <v>7686.2479999999996</v>
          </cell>
          <cell r="E31">
            <v>8581.6080000000002</v>
          </cell>
          <cell r="F31">
            <v>12592.5</v>
          </cell>
          <cell r="G31">
            <v>10211.1</v>
          </cell>
        </row>
        <row r="32">
          <cell r="A32">
            <v>27000000000</v>
          </cell>
          <cell r="B32" t="str">
            <v>м.Севастополь</v>
          </cell>
          <cell r="C32">
            <v>656.43700000000001</v>
          </cell>
          <cell r="D32">
            <v>1870.8869999999999</v>
          </cell>
          <cell r="E32">
            <v>1073.652</v>
          </cell>
          <cell r="F32">
            <v>1527.6130000000001</v>
          </cell>
          <cell r="G32">
            <v>1254.8</v>
          </cell>
        </row>
        <row r="33">
          <cell r="B33" t="str">
            <v xml:space="preserve">Всього </v>
          </cell>
          <cell r="C33">
            <v>126052.70000000001</v>
          </cell>
          <cell r="D33">
            <v>196276.74499999997</v>
          </cell>
          <cell r="E33">
            <v>196100.90000000005</v>
          </cell>
          <cell r="F33">
            <v>281270.80000000005</v>
          </cell>
          <cell r="G33">
            <v>158658.49999999997</v>
          </cell>
        </row>
        <row r="38">
          <cell r="C38">
            <v>126052.7</v>
          </cell>
          <cell r="D38">
            <v>196276.74499999997</v>
          </cell>
          <cell r="E38">
            <v>196100.9</v>
          </cell>
          <cell r="F38">
            <v>281270.8</v>
          </cell>
          <cell r="G38">
            <v>158658.5</v>
          </cell>
        </row>
        <row r="41">
          <cell r="C41">
            <v>0</v>
          </cell>
          <cell r="D41">
            <v>0</v>
          </cell>
          <cell r="E41">
            <v>0</v>
          </cell>
          <cell r="F41">
            <v>0</v>
          </cell>
          <cell r="G41">
            <v>0</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ТР Газ України"/>
      <sheetName val="Ener "/>
      <sheetName val="Лист1"/>
      <sheetName val="ТРП"/>
    </sheetNames>
    <sheetDataSet>
      <sheetData sheetId="0" refreshError="1"/>
      <sheetData sheetId="1" refreshError="1"/>
      <sheetData sheetId="2" refreshError="1"/>
      <sheetData sheetId="3"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АЗА  "/>
      <sheetName val="ВАТ"/>
      <sheetName val="ВАТ_фил"/>
      <sheetName val="383,40ч"/>
      <sheetName val="383,40т"/>
      <sheetName val="686,00"/>
      <sheetName val="област"/>
      <sheetName val="Сторно"/>
      <sheetName val="Пряма_труба"/>
      <sheetName val="БАЗА   (2)"/>
      <sheetName val="БАЗА   (3)"/>
      <sheetName val="БАЗА   (5)"/>
      <sheetName val="БАЗА   (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93"/>
    </sheetNames>
    <sheetDataSet>
      <sheetData sheetId="0" refreshError="1">
        <row r="1">
          <cell r="D1" t="str">
            <v>Баланс грошових доходiв i витрат населення Украјни у</v>
          </cell>
          <cell r="K1" t="str">
            <v>GOD</v>
          </cell>
        </row>
        <row r="2">
          <cell r="K2">
            <v>1993</v>
          </cell>
          <cell r="L2" t="str">
            <v>роцi</v>
          </cell>
        </row>
        <row r="3">
          <cell r="N3" t="str">
            <v>(млрд.крб)</v>
          </cell>
        </row>
        <row r="5">
          <cell r="A5" t="str">
            <v>А. ГРОШОВI ДОХОДИ</v>
          </cell>
        </row>
        <row r="6">
          <cell r="A6" t="str">
            <v>1.Заробiтна плата</v>
          </cell>
        </row>
        <row r="7">
          <cell r="A7" t="str">
            <v>2.Оплата працi робiтникiв</v>
          </cell>
        </row>
        <row r="8">
          <cell r="A8" t="str">
            <v xml:space="preserve">  кооперативiв</v>
          </cell>
        </row>
        <row r="9">
          <cell r="A9" t="str">
            <v>3.Доходи робiтникiв та служ-</v>
          </cell>
        </row>
        <row r="10">
          <cell r="A10" t="str">
            <v xml:space="preserve">  бовцiв вiд пiдприїмств та</v>
          </cell>
        </row>
        <row r="11">
          <cell r="A11" t="str">
            <v xml:space="preserve">  органiзацiй крiм зар.плати</v>
          </cell>
        </row>
        <row r="12">
          <cell r="A12" t="str">
            <v xml:space="preserve">4.Грошовi доходи вiд   </v>
          </cell>
        </row>
        <row r="13">
          <cell r="A13" t="str">
            <v xml:space="preserve">  колгоспiв            </v>
          </cell>
        </row>
        <row r="14">
          <cell r="A14" t="str">
            <v>5.Надходження вiд продажу</v>
          </cell>
        </row>
        <row r="15">
          <cell r="A15" t="str">
            <v xml:space="preserve">  продуктiв сiльсьгого госп.</v>
          </cell>
        </row>
        <row r="16">
          <cell r="A16" t="str">
            <v>Всього трудових доходiв</v>
          </cell>
        </row>
        <row r="17">
          <cell r="A17" t="str">
            <v>(рядки 1+2+3+4+5)</v>
          </cell>
        </row>
        <row r="18">
          <cell r="A18" t="str">
            <v>6.Пенсiј, допомоги,стипендiј</v>
          </cell>
        </row>
        <row r="19">
          <cell r="A19" t="str">
            <v xml:space="preserve">  та iншi надходження</v>
          </cell>
        </row>
        <row r="20">
          <cell r="A20" t="str">
            <v xml:space="preserve">     в тому числi:</v>
          </cell>
        </row>
        <row r="21">
          <cell r="A21" t="str">
            <v xml:space="preserve"> пенсiј, допомоги, стипендiј</v>
          </cell>
        </row>
        <row r="22">
          <cell r="A22" t="str">
            <v>Баланс</v>
          </cell>
        </row>
        <row r="23">
          <cell r="A23" t="str">
            <v>Б.ВИТРАТИ ТА ЗАОЩАДЖЕННЯ</v>
          </cell>
        </row>
        <row r="24">
          <cell r="A24" t="str">
            <v>1.Покупка товарiв та оплата</v>
          </cell>
        </row>
        <row r="25">
          <cell r="A25" t="str">
            <v xml:space="preserve">  послуг</v>
          </cell>
        </row>
        <row r="26">
          <cell r="A26" t="str">
            <v xml:space="preserve">    в тому числi:</v>
          </cell>
        </row>
        <row r="27">
          <cell r="A27" t="str">
            <v xml:space="preserve"> покупка товарiв       </v>
          </cell>
        </row>
        <row r="28">
          <cell r="A28" t="str">
            <v xml:space="preserve"> оплата послуг         </v>
          </cell>
        </row>
        <row r="29">
          <cell r="A29" t="str">
            <v>2.Обов'язковi платежi та</v>
          </cell>
        </row>
        <row r="30">
          <cell r="A30" t="str">
            <v xml:space="preserve">  добровiльнi внески</v>
          </cell>
        </row>
        <row r="31">
          <cell r="A31" t="str">
            <v xml:space="preserve">       iз них:</v>
          </cell>
        </row>
        <row r="32">
          <cell r="A32" t="str">
            <v xml:space="preserve"> прибутковий податок з </v>
          </cell>
        </row>
        <row r="33">
          <cell r="A33" t="str">
            <v xml:space="preserve"> населення             </v>
          </cell>
        </row>
        <row r="34">
          <cell r="A34" t="str">
            <v>3.Прирiст вкладiв,придбання</v>
          </cell>
        </row>
        <row r="35">
          <cell r="A35" t="str">
            <v xml:space="preserve">  облiгацiй Державној внутр.</v>
          </cell>
        </row>
        <row r="36">
          <cell r="A36" t="str">
            <v xml:space="preserve">  позики,iнш.цiнних паперiв  </v>
          </cell>
        </row>
        <row r="37">
          <cell r="A37" t="str">
            <v>Всього</v>
          </cell>
        </row>
        <row r="38">
          <cell r="A38" t="str">
            <v xml:space="preserve">В. Перевищення доходiв над </v>
          </cell>
        </row>
        <row r="39">
          <cell r="A39" t="str">
            <v xml:space="preserve">   витратами</v>
          </cell>
        </row>
        <row r="40">
          <cell r="A40" t="str">
            <v>Баланс</v>
          </cell>
        </row>
        <row r="41">
          <cell r="A41" t="str">
            <v>_x000C_</v>
          </cell>
        </row>
        <row r="46">
          <cell r="A46" t="str">
            <v>А. ГРОШОВI ДОХОДИ</v>
          </cell>
        </row>
        <row r="47">
          <cell r="A47" t="str">
            <v>1.Заробiтна плата</v>
          </cell>
        </row>
        <row r="48">
          <cell r="A48" t="str">
            <v>2.Оплата працi робiтникiв</v>
          </cell>
        </row>
        <row r="49">
          <cell r="A49" t="str">
            <v xml:space="preserve">  кооперативiв</v>
          </cell>
        </row>
        <row r="50">
          <cell r="A50" t="str">
            <v>3.Доходи робiтникiв та служ-</v>
          </cell>
        </row>
        <row r="51">
          <cell r="A51" t="str">
            <v xml:space="preserve">  бовцiв вiд пiдприїмств та</v>
          </cell>
        </row>
        <row r="52">
          <cell r="A52" t="str">
            <v xml:space="preserve">  органiзацiй крiм зар.плати</v>
          </cell>
        </row>
        <row r="53">
          <cell r="A53" t="str">
            <v xml:space="preserve">4.Грошовi доходи вiд   </v>
          </cell>
        </row>
        <row r="54">
          <cell r="A54" t="str">
            <v xml:space="preserve">  колгоспiв            </v>
          </cell>
        </row>
        <row r="55">
          <cell r="A55" t="str">
            <v>5.Надходження вiд продажу</v>
          </cell>
        </row>
        <row r="56">
          <cell r="A56" t="str">
            <v xml:space="preserve">  продуктiв сiльсьгого госп.</v>
          </cell>
        </row>
        <row r="57">
          <cell r="A57" t="str">
            <v>Всього трудових доходiв</v>
          </cell>
        </row>
        <row r="58">
          <cell r="A58" t="str">
            <v>(рядки 1+2+3+4+5)</v>
          </cell>
        </row>
        <row r="59">
          <cell r="A59" t="str">
            <v>6.Пенсiј, допомоги,стипендiј</v>
          </cell>
        </row>
        <row r="60">
          <cell r="A60" t="str">
            <v xml:space="preserve">  та iншi надходження</v>
          </cell>
        </row>
        <row r="61">
          <cell r="A61" t="str">
            <v xml:space="preserve">     в тому числi:</v>
          </cell>
        </row>
        <row r="62">
          <cell r="A62" t="str">
            <v xml:space="preserve"> пенсiј, допомоги, стипендiј</v>
          </cell>
        </row>
        <row r="63">
          <cell r="A63" t="str">
            <v>Баланс</v>
          </cell>
        </row>
        <row r="64">
          <cell r="A64" t="str">
            <v>Б.ВИТРАТИ ТА ЗАОЩАДЖЕННЯ</v>
          </cell>
        </row>
        <row r="65">
          <cell r="A65" t="str">
            <v>1.Покупка товарiв та оплата</v>
          </cell>
        </row>
        <row r="66">
          <cell r="A66" t="str">
            <v xml:space="preserve">  послуг</v>
          </cell>
        </row>
        <row r="67">
          <cell r="A67" t="str">
            <v xml:space="preserve">    в тому числi:</v>
          </cell>
        </row>
        <row r="68">
          <cell r="A68" t="str">
            <v xml:space="preserve"> покупка товарiв       </v>
          </cell>
        </row>
        <row r="69">
          <cell r="A69" t="str">
            <v xml:space="preserve"> оплата послуг         </v>
          </cell>
        </row>
        <row r="70">
          <cell r="A70" t="str">
            <v>2.Обов'язковi платежi та</v>
          </cell>
        </row>
        <row r="71">
          <cell r="A71" t="str">
            <v xml:space="preserve">  добровiльнi внески</v>
          </cell>
        </row>
        <row r="72">
          <cell r="A72" t="str">
            <v xml:space="preserve">       iз них:</v>
          </cell>
        </row>
        <row r="73">
          <cell r="A73" t="str">
            <v xml:space="preserve"> прибутковий податок з </v>
          </cell>
        </row>
        <row r="74">
          <cell r="A74" t="str">
            <v xml:space="preserve"> населення             </v>
          </cell>
        </row>
        <row r="75">
          <cell r="A75" t="str">
            <v>3.Прирiст вкладiв,придбання</v>
          </cell>
        </row>
        <row r="76">
          <cell r="A76" t="str">
            <v xml:space="preserve">  облiгацiй Державној внутр.</v>
          </cell>
        </row>
        <row r="77">
          <cell r="A77" t="str">
            <v xml:space="preserve">  позики,iнш.цiнних паперiв  </v>
          </cell>
        </row>
        <row r="78">
          <cell r="A78" t="str">
            <v>Всього</v>
          </cell>
        </row>
        <row r="79">
          <cell r="A79" t="str">
            <v xml:space="preserve">В. Перевищення доходiв над </v>
          </cell>
        </row>
        <row r="80">
          <cell r="A80" t="str">
            <v xml:space="preserve">   витратами</v>
          </cell>
        </row>
        <row r="81">
          <cell r="A81" t="str">
            <v>Баланс</v>
          </cell>
        </row>
        <row r="82">
          <cell r="A82" t="str">
            <v xml:space="preserve">        Довiдково: чисельнiсть населення в</v>
          </cell>
        </row>
        <row r="83">
          <cell r="A83" t="str">
            <v>_x000C_</v>
          </cell>
        </row>
        <row r="88">
          <cell r="A88" t="str">
            <v>А. ГРОШОВI ДОХОДИ</v>
          </cell>
        </row>
        <row r="89">
          <cell r="A89" t="str">
            <v>1.Заробiтна плата</v>
          </cell>
        </row>
        <row r="90">
          <cell r="A90" t="str">
            <v>2.Оплата працi робiтникiв</v>
          </cell>
        </row>
        <row r="91">
          <cell r="A91" t="str">
            <v xml:space="preserve">  кооперативiв</v>
          </cell>
        </row>
        <row r="92">
          <cell r="A92" t="str">
            <v>3.Доходи робiтникiв та служ-</v>
          </cell>
        </row>
        <row r="93">
          <cell r="A93" t="str">
            <v xml:space="preserve">  бовцiв вiд пiдприїмств та</v>
          </cell>
        </row>
        <row r="94">
          <cell r="A94" t="str">
            <v xml:space="preserve">  органiзацiй крiм зар.плати</v>
          </cell>
        </row>
        <row r="95">
          <cell r="A95" t="str">
            <v xml:space="preserve">4.Грошовi доходи вiд   </v>
          </cell>
        </row>
        <row r="96">
          <cell r="A96" t="str">
            <v xml:space="preserve">  колгоспiв            </v>
          </cell>
        </row>
        <row r="97">
          <cell r="A97" t="str">
            <v>5.Надходження вiд продажу</v>
          </cell>
        </row>
        <row r="98">
          <cell r="A98" t="str">
            <v xml:space="preserve">  продуктiв сiльсьгого госп.</v>
          </cell>
        </row>
        <row r="99">
          <cell r="A99" t="str">
            <v>Всього трудових доходiв</v>
          </cell>
        </row>
        <row r="100">
          <cell r="A100" t="str">
            <v>(рядки 1+2+3+4+5)</v>
          </cell>
        </row>
        <row r="101">
          <cell r="A101" t="str">
            <v>6.Пенсiј, допомоги,стипендiј</v>
          </cell>
        </row>
        <row r="102">
          <cell r="A102" t="str">
            <v xml:space="preserve">  та iншi надходження</v>
          </cell>
        </row>
        <row r="103">
          <cell r="A103" t="str">
            <v xml:space="preserve">     в тому числi:</v>
          </cell>
        </row>
        <row r="104">
          <cell r="A104" t="str">
            <v xml:space="preserve"> пенсiј, допомоги, стипендiј</v>
          </cell>
        </row>
        <row r="105">
          <cell r="A105" t="str">
            <v>Баланс</v>
          </cell>
        </row>
        <row r="106">
          <cell r="A106" t="str">
            <v>Б.ВИТРАТИ ТА ЗАОЩАДЖЕННЯ</v>
          </cell>
        </row>
        <row r="107">
          <cell r="A107" t="str">
            <v>1.Покупка товарiв та оплата</v>
          </cell>
        </row>
        <row r="108">
          <cell r="A108" t="str">
            <v xml:space="preserve">  послуг</v>
          </cell>
        </row>
        <row r="109">
          <cell r="A109" t="str">
            <v xml:space="preserve">    в тому числi:</v>
          </cell>
        </row>
        <row r="110">
          <cell r="A110" t="str">
            <v xml:space="preserve"> покупка товарiв       </v>
          </cell>
        </row>
        <row r="111">
          <cell r="A111" t="str">
            <v xml:space="preserve"> оплата послуг         </v>
          </cell>
        </row>
        <row r="112">
          <cell r="A112" t="str">
            <v>2.Обов'язковi платежi та</v>
          </cell>
        </row>
        <row r="113">
          <cell r="A113" t="str">
            <v xml:space="preserve">  добровiльнi внески</v>
          </cell>
        </row>
        <row r="114">
          <cell r="A114" t="str">
            <v xml:space="preserve">       iз них:</v>
          </cell>
        </row>
        <row r="115">
          <cell r="A115" t="str">
            <v xml:space="preserve"> прибутковий податок з </v>
          </cell>
        </row>
        <row r="116">
          <cell r="A116" t="str">
            <v xml:space="preserve"> населення             </v>
          </cell>
        </row>
        <row r="117">
          <cell r="A117" t="str">
            <v>3.Прирiст вкладiв,придбання</v>
          </cell>
        </row>
        <row r="118">
          <cell r="A118" t="str">
            <v xml:space="preserve">  облiгацiй Державној внутр.</v>
          </cell>
        </row>
        <row r="119">
          <cell r="A119" t="str">
            <v xml:space="preserve">  позики,iнш.цiнних паперiв  </v>
          </cell>
        </row>
        <row r="120">
          <cell r="A120" t="str">
            <v>Всього</v>
          </cell>
        </row>
        <row r="121">
          <cell r="A121" t="str">
            <v xml:space="preserve">В. Перевищення доходiв над </v>
          </cell>
        </row>
        <row r="122">
          <cell r="A122" t="str">
            <v xml:space="preserve">   витратами</v>
          </cell>
        </row>
        <row r="123">
          <cell r="A123" t="str">
            <v>Баланс</v>
          </cell>
        </row>
        <row r="124">
          <cell r="A124" t="str">
            <v>_x000C_</v>
          </cell>
        </row>
        <row r="130">
          <cell r="A130" t="str">
            <v>А. ГРОШОВI ДОХОДИ</v>
          </cell>
        </row>
        <row r="131">
          <cell r="A131" t="str">
            <v>1.Заробiтна плата</v>
          </cell>
        </row>
        <row r="132">
          <cell r="A132" t="str">
            <v>2.Оплата працi робiтникiв</v>
          </cell>
        </row>
        <row r="133">
          <cell r="A133" t="str">
            <v xml:space="preserve">  кооперативiв</v>
          </cell>
        </row>
        <row r="134">
          <cell r="A134" t="str">
            <v>3.Доходи робiтникiв та служ-</v>
          </cell>
        </row>
        <row r="135">
          <cell r="A135" t="str">
            <v xml:space="preserve">  бовцiв вiд пiдприїмств та</v>
          </cell>
        </row>
        <row r="136">
          <cell r="A136" t="str">
            <v xml:space="preserve">  органiзацiй крiм зар.плати</v>
          </cell>
        </row>
        <row r="137">
          <cell r="A137" t="str">
            <v xml:space="preserve">4.Грошовi доходи вiд   </v>
          </cell>
        </row>
        <row r="138">
          <cell r="A138" t="str">
            <v xml:space="preserve">  колгоспiв            </v>
          </cell>
        </row>
        <row r="139">
          <cell r="A139" t="str">
            <v>5.Надходження вiд продажу</v>
          </cell>
        </row>
        <row r="140">
          <cell r="A140" t="str">
            <v xml:space="preserve">  продуктiв сiльсьгого госп.</v>
          </cell>
        </row>
        <row r="141">
          <cell r="A141" t="str">
            <v>Всього трудових доходiв</v>
          </cell>
        </row>
        <row r="142">
          <cell r="A142" t="str">
            <v>(рядки 1+2+3+4+5)</v>
          </cell>
        </row>
        <row r="143">
          <cell r="A143" t="str">
            <v>6.Пенсiј, допомоги,стипендiј</v>
          </cell>
        </row>
        <row r="144">
          <cell r="A144" t="str">
            <v xml:space="preserve">  та iншi надходження</v>
          </cell>
        </row>
        <row r="145">
          <cell r="A145" t="str">
            <v xml:space="preserve">     в тому числi:</v>
          </cell>
        </row>
        <row r="146">
          <cell r="A146" t="str">
            <v xml:space="preserve"> пенсiј, допомоги, стипендiј</v>
          </cell>
        </row>
        <row r="147">
          <cell r="A147" t="str">
            <v>Баланс</v>
          </cell>
        </row>
        <row r="148">
          <cell r="A148" t="str">
            <v>Б.ВИТРАТИ ТА ЗАОЩАДЖЕННЯ</v>
          </cell>
        </row>
        <row r="149">
          <cell r="A149" t="str">
            <v>1.Покупка товарiв та оплата</v>
          </cell>
        </row>
        <row r="150">
          <cell r="A150" t="str">
            <v xml:space="preserve">  послуг</v>
          </cell>
        </row>
        <row r="151">
          <cell r="A151" t="str">
            <v xml:space="preserve">    в тому числi:</v>
          </cell>
        </row>
        <row r="152">
          <cell r="A152" t="str">
            <v xml:space="preserve"> покупка товарiв       </v>
          </cell>
        </row>
        <row r="153">
          <cell r="A153" t="str">
            <v xml:space="preserve"> оплата послуг         </v>
          </cell>
        </row>
        <row r="154">
          <cell r="A154" t="str">
            <v>2.Обов'язковi платежi та</v>
          </cell>
        </row>
        <row r="155">
          <cell r="A155" t="str">
            <v xml:space="preserve">  добровiльнi внески</v>
          </cell>
        </row>
        <row r="156">
          <cell r="A156" t="str">
            <v xml:space="preserve">       iз них:</v>
          </cell>
        </row>
        <row r="157">
          <cell r="A157" t="str">
            <v xml:space="preserve"> прибутковий податок з </v>
          </cell>
        </row>
        <row r="158">
          <cell r="A158" t="str">
            <v xml:space="preserve"> населення             </v>
          </cell>
        </row>
        <row r="159">
          <cell r="A159" t="str">
            <v>3.Прирiст вкладiв,придбання</v>
          </cell>
        </row>
        <row r="160">
          <cell r="A160" t="str">
            <v xml:space="preserve">  облiгацiй Державној внутр.</v>
          </cell>
        </row>
        <row r="161">
          <cell r="A161" t="str">
            <v xml:space="preserve">  позики,iнш.цiнних паперiв  </v>
          </cell>
        </row>
        <row r="162">
          <cell r="A162" t="str">
            <v>Всього</v>
          </cell>
        </row>
        <row r="163">
          <cell r="A163" t="str">
            <v xml:space="preserve">В. Перевищення доходiв над </v>
          </cell>
        </row>
        <row r="164">
          <cell r="A164" t="str">
            <v xml:space="preserve">   витратами</v>
          </cell>
        </row>
        <row r="165">
          <cell r="A165" t="str">
            <v>Баланс</v>
          </cell>
        </row>
        <row r="166">
          <cell r="A166" t="str">
            <v>_x000C_</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
      <sheetName val="1  поясн"/>
      <sheetName val="Вир_пок (2)"/>
      <sheetName val="Вир_пок"/>
      <sheetName val="3  Ф2"/>
      <sheetName val="4  04_05"/>
      <sheetName val="4а доходи"/>
      <sheetName val="4б Собівартість (транспортув)"/>
      <sheetName val="4б Собівартість (постач)"/>
      <sheetName val="4б Собівартість (скрапл. газ)"/>
      <sheetName val="5  Сб_Адм_Зб"/>
      <sheetName val="6  Інші доходи"/>
      <sheetName val="7  Інші витрати"/>
      <sheetName val="8  Кошт_вд_04"/>
      <sheetName val="9  Кошт_вд_05"/>
      <sheetName val="10  Кошт_вд_06"/>
      <sheetName val="10  Кошт_вд_06 _1_"/>
      <sheetName val="10  Кошт_вд_06 _2_"/>
      <sheetName val="10  Кошт_вд_06 _3_"/>
      <sheetName val="10  Кошт_вд_06 _4_"/>
      <sheetName val="11  Ф1"/>
      <sheetName val="12_Рух_кошт_непр"/>
      <sheetName val="13  95 р"/>
      <sheetName val="14 Коефіцієнтний аналіз"/>
      <sheetName val="15 Рух коштів"/>
      <sheetName val="16 Кап_вкл"/>
      <sheetName val="17 Фін_інв"/>
      <sheetName val="18 Подат"/>
      <sheetName val="19 МТР"/>
      <sheetName val="20 Внутр оборот"/>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зом"/>
      <sheetName val="МТР Апарат"/>
      <sheetName val="МТР Газ України"/>
      <sheetName val="МТР Укртрансгаз"/>
      <sheetName val="МТР Укргазвидобування"/>
      <sheetName val="МТР Укрспецтрансгаз"/>
      <sheetName val="МТР Чорноморнафтогаз"/>
      <sheetName val="МТР Укртранснафта"/>
      <sheetName val="МТР Газ-тепло"/>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
      <sheetName val="Inform"/>
      <sheetName val="Control"/>
      <sheetName val="A1"/>
      <sheetName val="A2"/>
      <sheetName val="A3"/>
      <sheetName val="A4"/>
      <sheetName val="A5"/>
      <sheetName val="O1"/>
      <sheetName val="O2"/>
      <sheetName val="O3"/>
      <sheetName val="O4"/>
      <sheetName val="K1"/>
      <sheetName val="K2"/>
      <sheetName val="P1"/>
      <sheetName val="P2"/>
      <sheetName val="P3"/>
      <sheetName val="C1"/>
      <sheetName val="C2"/>
      <sheetName val="C3"/>
      <sheetName val="C4"/>
      <sheetName val="C5"/>
      <sheetName val="C6"/>
      <sheetName val="C7"/>
      <sheetName val="Акт"/>
      <sheetName val="Companies"/>
    </sheetNames>
    <sheetDataSet>
      <sheetData sheetId="0" refreshError="1"/>
      <sheetData sheetId="1" refreshError="1">
        <row r="2">
          <cell r="F2" t="str">
            <v>Компания "Мама"</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
      <sheetName val="Inform"/>
      <sheetName val="Control"/>
      <sheetName val="A1"/>
      <sheetName val="A2"/>
      <sheetName val="A3"/>
      <sheetName val="A4"/>
      <sheetName val="A5"/>
      <sheetName val="O1"/>
      <sheetName val="O2"/>
      <sheetName val="O3"/>
      <sheetName val="O4"/>
      <sheetName val="K1"/>
      <sheetName val="K2"/>
      <sheetName val="P1"/>
      <sheetName val="P2"/>
      <sheetName val="P3"/>
      <sheetName val="C1"/>
      <sheetName val="C2"/>
      <sheetName val="C3"/>
      <sheetName val="C4"/>
      <sheetName val="C5"/>
      <sheetName val="C6"/>
      <sheetName val="C7"/>
      <sheetName val="Акт"/>
      <sheetName val="Companies"/>
    </sheetNames>
    <sheetDataSet>
      <sheetData sheetId="0" refreshError="1"/>
      <sheetData sheetId="1" refreshError="1">
        <row r="6">
          <cell r="E6" t="str">
            <v>31 декабря 2005 года</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
      <sheetName val="Технич лист"/>
    </sheetNames>
    <sheetDataSet>
      <sheetData sheetId="0" refreshError="1"/>
      <sheetData sheetId="1"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
      <sheetName val="Inform"/>
      <sheetName val="Control"/>
      <sheetName val="A1"/>
      <sheetName val="A2"/>
      <sheetName val="A3"/>
      <sheetName val="A4"/>
      <sheetName val="A5"/>
      <sheetName val="O1"/>
      <sheetName val="O2"/>
      <sheetName val="O3"/>
      <sheetName val="O4"/>
      <sheetName val="K1"/>
      <sheetName val="K2"/>
      <sheetName val="P1"/>
      <sheetName val="P2"/>
      <sheetName val="P3"/>
      <sheetName val="C1"/>
      <sheetName val="C2"/>
      <sheetName val="C3"/>
      <sheetName val="C4"/>
      <sheetName val="C5"/>
      <sheetName val="C6"/>
      <sheetName val="C7"/>
      <sheetName val="Акт"/>
      <sheetName val="Companies"/>
      <sheetName val="11)423+424"/>
      <sheetName val="Chart_of_accs"/>
    </sheetNames>
    <sheetDataSet>
      <sheetData sheetId="0" refreshError="1"/>
      <sheetData sheetId="1" refreshError="1">
        <row r="2">
          <cell r="G2">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
      <sheetName val="Inform"/>
      <sheetName val="Control"/>
      <sheetName val="A1"/>
      <sheetName val="A2"/>
      <sheetName val="A3"/>
      <sheetName val="A4"/>
      <sheetName val="A5"/>
      <sheetName val="O1"/>
      <sheetName val="O2"/>
      <sheetName val="O3"/>
      <sheetName val="O4"/>
      <sheetName val="K1"/>
      <sheetName val="K2"/>
      <sheetName val="P1"/>
      <sheetName val="P2"/>
      <sheetName val="P3"/>
      <sheetName val="C1"/>
      <sheetName val="C2"/>
      <sheetName val="C3"/>
      <sheetName val="C4"/>
      <sheetName val="C5"/>
      <sheetName val="C6"/>
      <sheetName val="C7"/>
      <sheetName val="Акт"/>
      <sheetName val="Companies"/>
      <sheetName val="реестр заявок"/>
      <sheetName val="ЗКЛ"/>
      <sheetName val="реестр_заявок"/>
      <sheetName val="Рабоч"/>
      <sheetName val="11)423+424"/>
      <sheetName val="Chart_of_accs"/>
      <sheetName val="Лист1"/>
      <sheetName val="База"/>
    </sheetNames>
    <sheetDataSet>
      <sheetData sheetId="0" refreshError="1"/>
      <sheetData sheetId="1" refreshError="1">
        <row r="2">
          <cell r="G2">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АЗА  "/>
      <sheetName val="ВАТ"/>
      <sheetName val="ВАТ_фил"/>
      <sheetName val="210"/>
      <sheetName val="241,5"/>
      <sheetName val="област"/>
      <sheetName val="Сторно"/>
      <sheetName val="Пряма_труба"/>
      <sheetName val="БАЗА   (2)"/>
      <sheetName val="БАЗА   (3)"/>
      <sheetName val="БАЗА   (4)"/>
      <sheetName val="БАЗА   (5)"/>
      <sheetName val="БАЗА   (6)"/>
      <sheetName val="БАЗА   (7)"/>
      <sheetName val="БАЗА   (8)"/>
      <sheetName val="БАЗА   (9)"/>
      <sheetName val="БАЗА   (10)"/>
      <sheetName val="БАЗА   (12)"/>
      <sheetName val="БАЗА   (11)"/>
      <sheetName val="БАЗА   (13)"/>
      <sheetName val="БАЗА   (1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зом"/>
      <sheetName val="МТР Апарат"/>
      <sheetName val="МТР Газ України"/>
      <sheetName val="МТР Укртрансгаз"/>
      <sheetName val="МТР Укргазвидобування"/>
      <sheetName val="МТР Укрспецтрансгаз"/>
      <sheetName val="МТР Чорноморнафтогаз"/>
      <sheetName val="МТР Укртранснафта"/>
      <sheetName val="МТР Газ-тепло"/>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
      <sheetName val="Inform"/>
      <sheetName val="Control"/>
      <sheetName val="A1"/>
      <sheetName val="A2"/>
      <sheetName val="A3"/>
      <sheetName val="A4"/>
      <sheetName val="A5"/>
      <sheetName val="O1"/>
      <sheetName val="O2"/>
      <sheetName val="O3"/>
      <sheetName val="O4"/>
      <sheetName val="K1"/>
      <sheetName val="K2"/>
      <sheetName val="P1"/>
      <sheetName val="P2"/>
      <sheetName val="P3"/>
      <sheetName val="C1"/>
      <sheetName val="C2"/>
      <sheetName val="C3"/>
      <sheetName val="C4"/>
      <sheetName val="C5"/>
      <sheetName val="C6"/>
      <sheetName val="C7"/>
      <sheetName val="Акт"/>
      <sheetName val="Companies"/>
    </sheetNames>
    <sheetDataSet>
      <sheetData sheetId="0" refreshError="1"/>
      <sheetData sheetId="1" refreshError="1">
        <row r="2">
          <cell r="F2" t="str">
            <v>Компания "Мама"</v>
          </cell>
          <cell r="G2">
            <v>0</v>
          </cell>
        </row>
        <row r="5">
          <cell r="E5" t="str">
            <v>01 января 2005 года</v>
          </cell>
        </row>
        <row r="6">
          <cell r="E6" t="str">
            <v>31 декабря 2005 года</v>
          </cell>
        </row>
        <row r="38">
          <cell r="E38" t="str">
            <v>тыс. грн.</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
      <sheetName val="Inform"/>
      <sheetName val="Control"/>
      <sheetName val="A1"/>
      <sheetName val="A2"/>
      <sheetName val="A3"/>
      <sheetName val="A4"/>
      <sheetName val="A5"/>
      <sheetName val="O1"/>
      <sheetName val="O2"/>
      <sheetName val="O3"/>
      <sheetName val="O4"/>
      <sheetName val="K1"/>
      <sheetName val="K2"/>
      <sheetName val="P1"/>
      <sheetName val="P2"/>
      <sheetName val="P3"/>
      <sheetName val="C1"/>
      <sheetName val="C2"/>
      <sheetName val="C3"/>
      <sheetName val="C4"/>
      <sheetName val="C5"/>
      <sheetName val="C6"/>
      <sheetName val="C7"/>
      <sheetName val="Акт"/>
      <sheetName val="Companies"/>
    </sheetNames>
    <sheetDataSet>
      <sheetData sheetId="0"/>
      <sheetData sheetId="1" refreshError="1">
        <row r="2">
          <cell r="F2" t="str">
            <v>Компания "Мама"</v>
          </cell>
          <cell r="G2">
            <v>0</v>
          </cell>
        </row>
        <row r="5">
          <cell r="E5" t="str">
            <v>01 января 2005 года</v>
          </cell>
        </row>
        <row r="6">
          <cell r="E6" t="str">
            <v>31 декабря 2005 года</v>
          </cell>
        </row>
        <row r="38">
          <cell r="E38" t="str">
            <v>тыс. грн.</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
      <sheetName val="Inform"/>
      <sheetName val="Control"/>
      <sheetName val="A1"/>
      <sheetName val="A2"/>
      <sheetName val="A3"/>
      <sheetName val="A4"/>
      <sheetName val="A5"/>
      <sheetName val="O1"/>
      <sheetName val="O2"/>
      <sheetName val="O3"/>
      <sheetName val="O4"/>
      <sheetName val="K1"/>
      <sheetName val="K2"/>
      <sheetName val="P1"/>
      <sheetName val="P2"/>
      <sheetName val="P3"/>
      <sheetName val="C1"/>
      <sheetName val="C2"/>
      <sheetName val="C3"/>
      <sheetName val="C4"/>
      <sheetName val="C5"/>
      <sheetName val="C6"/>
      <sheetName val="C7"/>
      <sheetName val="Акт"/>
      <sheetName val="Companies"/>
      <sheetName val="1_Структура по елементах"/>
      <sheetName val="Д3"/>
    </sheetNames>
    <sheetDataSet>
      <sheetData sheetId="0" refreshError="1"/>
      <sheetData sheetId="1" refreshError="1">
        <row r="2">
          <cell r="F2" t="str">
            <v>Компания "Мама"</v>
          </cell>
          <cell r="G2">
            <v>0</v>
          </cell>
        </row>
        <row r="5">
          <cell r="E5" t="str">
            <v>01 января 2005 года</v>
          </cell>
        </row>
        <row r="6">
          <cell r="E6" t="str">
            <v>31 декабря 2005 года</v>
          </cell>
        </row>
        <row r="38">
          <cell r="E38" t="str">
            <v>тыс. грн.</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
    </sheetNames>
    <sheetDataSet>
      <sheetData sheetId="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ТР Газ України"/>
      <sheetName val="Inform"/>
      <sheetName val="1_Структура по елементах"/>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J100"/>
  <sheetViews>
    <sheetView topLeftCell="A61" zoomScale="75" zoomScaleNormal="75" zoomScaleSheetLayoutView="80" workbookViewId="0">
      <selection activeCell="N17" sqref="N17"/>
    </sheetView>
  </sheetViews>
  <sheetFormatPr defaultRowHeight="18.75"/>
  <cols>
    <col min="1" max="1" width="50.28515625" style="243" customWidth="1"/>
    <col min="2" max="2" width="16.85546875" style="25" customWidth="1"/>
    <col min="3" max="3" width="14.5703125" style="25" customWidth="1"/>
    <col min="4" max="4" width="15.5703125" style="25" customWidth="1"/>
    <col min="5" max="5" width="14.42578125" style="25" customWidth="1"/>
    <col min="6" max="6" width="14.5703125" style="25" customWidth="1"/>
    <col min="7" max="7" width="13.7109375" style="243" customWidth="1"/>
    <col min="8" max="9" width="14.5703125" style="243" customWidth="1"/>
    <col min="10" max="10" width="15.140625" style="243" customWidth="1"/>
    <col min="11" max="11" width="10" style="243" customWidth="1"/>
    <col min="12" max="12" width="9.5703125" style="243" customWidth="1"/>
    <col min="13" max="14" width="9.140625" style="243"/>
    <col min="15" max="15" width="10.5703125" style="243" customWidth="1"/>
    <col min="16" max="16384" width="9.140625" style="243"/>
  </cols>
  <sheetData>
    <row r="1" spans="1:10">
      <c r="A1" s="116"/>
      <c r="B1" s="237"/>
      <c r="C1" s="237"/>
      <c r="D1" s="237"/>
      <c r="E1" s="237"/>
      <c r="F1" s="237" t="s">
        <v>19</v>
      </c>
      <c r="G1" s="116"/>
      <c r="H1" s="116"/>
      <c r="I1" s="116"/>
      <c r="J1" s="116"/>
    </row>
    <row r="2" spans="1:10" ht="18.75" customHeight="1">
      <c r="A2" s="277" t="s">
        <v>381</v>
      </c>
      <c r="B2" s="277"/>
      <c r="C2" s="118"/>
      <c r="D2" s="119"/>
      <c r="E2" s="119"/>
      <c r="F2" s="278" t="s">
        <v>382</v>
      </c>
      <c r="G2" s="278"/>
      <c r="H2" s="278"/>
      <c r="I2" s="278"/>
      <c r="J2" s="278"/>
    </row>
    <row r="3" spans="1:10" ht="18.75" customHeight="1">
      <c r="A3" s="279" t="s">
        <v>536</v>
      </c>
      <c r="B3" s="245"/>
      <c r="C3" s="118"/>
      <c r="D3" s="121"/>
      <c r="E3" s="121"/>
      <c r="F3" s="278"/>
      <c r="G3" s="278"/>
      <c r="H3" s="278"/>
      <c r="I3" s="278"/>
      <c r="J3" s="278"/>
    </row>
    <row r="4" spans="1:10" ht="18.75" customHeight="1">
      <c r="A4" s="279"/>
      <c r="B4" s="245"/>
      <c r="C4" s="118"/>
      <c r="D4" s="121"/>
      <c r="E4" s="121"/>
      <c r="F4" s="278"/>
      <c r="G4" s="278"/>
      <c r="H4" s="278"/>
      <c r="I4" s="278"/>
      <c r="J4" s="278"/>
    </row>
    <row r="5" spans="1:10" ht="29.25" customHeight="1">
      <c r="A5" s="280" t="s">
        <v>537</v>
      </c>
      <c r="B5" s="280"/>
      <c r="C5" s="118"/>
      <c r="D5" s="121"/>
      <c r="E5" s="121"/>
      <c r="F5" s="121"/>
      <c r="G5" s="281"/>
      <c r="H5" s="281"/>
      <c r="I5" s="241"/>
      <c r="J5" s="241"/>
    </row>
    <row r="6" spans="1:10" ht="18.75" customHeight="1">
      <c r="A6" s="282" t="s">
        <v>383</v>
      </c>
      <c r="B6" s="282"/>
      <c r="C6" s="118"/>
      <c r="D6" s="122"/>
      <c r="E6" s="122"/>
      <c r="F6" s="283" t="s">
        <v>384</v>
      </c>
      <c r="G6" s="283"/>
      <c r="H6" s="283"/>
      <c r="I6" s="283"/>
      <c r="J6" s="283"/>
    </row>
    <row r="7" spans="1:10" ht="63" customHeight="1">
      <c r="A7" s="282"/>
      <c r="B7" s="282"/>
      <c r="C7" s="118"/>
      <c r="D7" s="122"/>
      <c r="E7" s="122"/>
      <c r="F7" s="283" t="s">
        <v>439</v>
      </c>
      <c r="G7" s="283"/>
      <c r="H7" s="283"/>
      <c r="I7" s="283"/>
      <c r="J7" s="283"/>
    </row>
    <row r="8" spans="1:10" ht="18.75" customHeight="1">
      <c r="A8" s="238" t="s">
        <v>351</v>
      </c>
      <c r="B8" s="240"/>
      <c r="C8" s="118"/>
      <c r="D8" s="122"/>
      <c r="E8" s="122"/>
      <c r="F8" s="283" t="s">
        <v>385</v>
      </c>
      <c r="G8" s="283"/>
      <c r="H8" s="283"/>
      <c r="I8" s="283"/>
      <c r="J8" s="283"/>
    </row>
    <row r="9" spans="1:10" ht="18.75" customHeight="1">
      <c r="A9" s="240"/>
      <c r="B9" s="240"/>
      <c r="C9" s="118"/>
      <c r="D9" s="122"/>
      <c r="E9" s="122"/>
      <c r="F9" s="283" t="s">
        <v>386</v>
      </c>
      <c r="G9" s="283"/>
      <c r="H9" s="283"/>
      <c r="I9" s="283"/>
      <c r="J9" s="283"/>
    </row>
    <row r="10" spans="1:10" ht="18.75" customHeight="1">
      <c r="A10" s="240"/>
      <c r="B10" s="240"/>
      <c r="C10" s="118"/>
      <c r="D10" s="122"/>
      <c r="E10" s="122"/>
      <c r="F10" s="238"/>
      <c r="G10" s="238"/>
      <c r="H10" s="238"/>
      <c r="I10" s="238"/>
      <c r="J10" s="238"/>
    </row>
    <row r="11" spans="1:10" ht="20.25">
      <c r="A11" s="240"/>
      <c r="B11" s="240"/>
      <c r="C11" s="118"/>
      <c r="D11" s="122"/>
      <c r="E11" s="122"/>
      <c r="F11" s="119" t="s">
        <v>487</v>
      </c>
      <c r="G11" s="119"/>
      <c r="H11" s="119"/>
      <c r="I11" s="119"/>
      <c r="J11" s="119"/>
    </row>
    <row r="12" spans="1:10" ht="20.25">
      <c r="A12" s="240"/>
      <c r="B12" s="240"/>
      <c r="C12" s="118"/>
      <c r="D12" s="122"/>
      <c r="E12" s="122"/>
      <c r="F12" s="119" t="s">
        <v>488</v>
      </c>
      <c r="G12" s="119"/>
      <c r="H12" s="119"/>
      <c r="I12" s="119"/>
      <c r="J12" s="119"/>
    </row>
    <row r="13" spans="1:10" ht="57.75" customHeight="1">
      <c r="A13" s="240"/>
      <c r="B13" s="240"/>
      <c r="C13" s="118"/>
      <c r="D13" s="122"/>
      <c r="E13" s="122"/>
      <c r="F13" s="284" t="s">
        <v>489</v>
      </c>
      <c r="G13" s="284"/>
      <c r="H13" s="284"/>
      <c r="I13" s="284"/>
      <c r="J13" s="284"/>
    </row>
    <row r="14" spans="1:10" ht="20.25" customHeight="1">
      <c r="A14" s="240"/>
      <c r="B14" s="240"/>
      <c r="C14" s="118"/>
      <c r="D14" s="122"/>
      <c r="E14" s="122"/>
      <c r="F14" s="238" t="s">
        <v>351</v>
      </c>
      <c r="G14" s="119"/>
      <c r="H14" s="119"/>
      <c r="I14" s="119"/>
      <c r="J14" s="119"/>
    </row>
    <row r="15" spans="1:10" ht="23.25" customHeight="1">
      <c r="A15" s="240"/>
      <c r="B15" s="240"/>
      <c r="C15" s="118"/>
      <c r="D15" s="122"/>
      <c r="E15" s="122"/>
      <c r="F15" s="119"/>
      <c r="G15" s="241"/>
      <c r="H15" s="238"/>
      <c r="I15" s="238"/>
      <c r="J15" s="238"/>
    </row>
    <row r="16" spans="1:10" ht="50.25" customHeight="1">
      <c r="A16" s="119"/>
      <c r="B16" s="123"/>
      <c r="C16" s="123"/>
      <c r="D16" s="123"/>
      <c r="E16" s="123"/>
      <c r="F16" s="123"/>
      <c r="G16" s="124"/>
      <c r="H16" s="124"/>
      <c r="I16" s="124"/>
      <c r="J16" s="124"/>
    </row>
    <row r="17" spans="1:10" ht="19.5" customHeight="1">
      <c r="A17" s="125"/>
      <c r="B17" s="276"/>
      <c r="C17" s="276"/>
      <c r="D17" s="276"/>
      <c r="E17" s="276"/>
      <c r="F17" s="276"/>
      <c r="G17" s="126"/>
      <c r="H17" s="127"/>
      <c r="I17" s="128" t="s">
        <v>542</v>
      </c>
      <c r="J17" s="129" t="s">
        <v>263</v>
      </c>
    </row>
    <row r="18" spans="1:10" ht="45" customHeight="1">
      <c r="A18" s="239" t="s">
        <v>14</v>
      </c>
      <c r="B18" s="276" t="s">
        <v>467</v>
      </c>
      <c r="C18" s="276"/>
      <c r="D18" s="276"/>
      <c r="E18" s="276"/>
      <c r="F18" s="276"/>
      <c r="G18" s="276"/>
      <c r="H18" s="285"/>
      <c r="I18" s="192" t="s">
        <v>145</v>
      </c>
      <c r="J18" s="191">
        <v>38528110</v>
      </c>
    </row>
    <row r="19" spans="1:10" ht="16.5" customHeight="1">
      <c r="A19" s="239" t="s">
        <v>15</v>
      </c>
      <c r="B19" s="276" t="s">
        <v>430</v>
      </c>
      <c r="C19" s="276"/>
      <c r="D19" s="276"/>
      <c r="E19" s="276"/>
      <c r="F19" s="276"/>
      <c r="G19" s="126"/>
      <c r="H19" s="127"/>
      <c r="I19" s="192" t="s">
        <v>144</v>
      </c>
      <c r="J19" s="191">
        <v>150</v>
      </c>
    </row>
    <row r="20" spans="1:10" ht="18.75" customHeight="1">
      <c r="A20" s="239" t="s">
        <v>20</v>
      </c>
      <c r="B20" s="276" t="s">
        <v>431</v>
      </c>
      <c r="C20" s="276"/>
      <c r="D20" s="276"/>
      <c r="E20" s="276"/>
      <c r="F20" s="276"/>
      <c r="G20" s="126"/>
      <c r="H20" s="127"/>
      <c r="I20" s="192" t="s">
        <v>143</v>
      </c>
      <c r="J20" s="191">
        <v>1210138400</v>
      </c>
    </row>
    <row r="21" spans="1:10" ht="15.75" customHeight="1">
      <c r="A21" s="239" t="s">
        <v>387</v>
      </c>
      <c r="B21" s="276" t="s">
        <v>470</v>
      </c>
      <c r="C21" s="276"/>
      <c r="D21" s="276"/>
      <c r="E21" s="276"/>
      <c r="F21" s="276"/>
      <c r="G21" s="130"/>
      <c r="H21" s="131"/>
      <c r="I21" s="192" t="s">
        <v>9</v>
      </c>
      <c r="J21" s="191"/>
    </row>
    <row r="22" spans="1:10" ht="15.75" customHeight="1">
      <c r="A22" s="239" t="s">
        <v>17</v>
      </c>
      <c r="B22" s="276"/>
      <c r="C22" s="276"/>
      <c r="D22" s="276"/>
      <c r="E22" s="276"/>
      <c r="F22" s="276"/>
      <c r="G22" s="130"/>
      <c r="H22" s="131"/>
      <c r="I22" s="192" t="s">
        <v>8</v>
      </c>
      <c r="J22" s="191"/>
    </row>
    <row r="23" spans="1:10" ht="46.5" customHeight="1">
      <c r="A23" s="239" t="s">
        <v>16</v>
      </c>
      <c r="B23" s="276" t="s">
        <v>507</v>
      </c>
      <c r="C23" s="276"/>
      <c r="D23" s="276"/>
      <c r="E23" s="276"/>
      <c r="F23" s="276"/>
      <c r="G23" s="276"/>
      <c r="H23" s="285"/>
      <c r="I23" s="193" t="s">
        <v>10</v>
      </c>
      <c r="J23" s="191" t="s">
        <v>429</v>
      </c>
    </row>
    <row r="24" spans="1:10" ht="21.75" customHeight="1">
      <c r="A24" s="286" t="s">
        <v>388</v>
      </c>
      <c r="B24" s="276"/>
      <c r="C24" s="276"/>
      <c r="D24" s="276"/>
      <c r="E24" s="276"/>
      <c r="F24" s="276"/>
      <c r="G24" s="276" t="s">
        <v>206</v>
      </c>
      <c r="H24" s="287"/>
      <c r="I24" s="288"/>
      <c r="J24" s="133"/>
    </row>
    <row r="25" spans="1:10" ht="21.75" customHeight="1">
      <c r="A25" s="239" t="s">
        <v>21</v>
      </c>
      <c r="B25" s="276" t="s">
        <v>432</v>
      </c>
      <c r="C25" s="276"/>
      <c r="D25" s="276"/>
      <c r="E25" s="276"/>
      <c r="F25" s="276"/>
      <c r="G25" s="276" t="s">
        <v>207</v>
      </c>
      <c r="H25" s="287"/>
      <c r="I25" s="288"/>
      <c r="J25" s="133"/>
    </row>
    <row r="26" spans="1:10" ht="21.75" customHeight="1">
      <c r="A26" s="286" t="s">
        <v>505</v>
      </c>
      <c r="B26" s="276"/>
      <c r="C26" s="276"/>
      <c r="D26" s="276"/>
      <c r="E26" s="276"/>
      <c r="F26" s="276"/>
      <c r="G26" s="130"/>
      <c r="H26" s="130"/>
      <c r="I26" s="130"/>
      <c r="J26" s="131"/>
    </row>
    <row r="27" spans="1:10" ht="21.75" customHeight="1">
      <c r="A27" s="239" t="s">
        <v>11</v>
      </c>
      <c r="B27" s="276" t="s">
        <v>454</v>
      </c>
      <c r="C27" s="276"/>
      <c r="D27" s="276"/>
      <c r="E27" s="276"/>
      <c r="F27" s="276"/>
      <c r="G27" s="276"/>
      <c r="H27" s="276"/>
      <c r="I27" s="126"/>
      <c r="J27" s="127"/>
    </row>
    <row r="28" spans="1:10" ht="21.75" customHeight="1">
      <c r="A28" s="239" t="s">
        <v>12</v>
      </c>
      <c r="B28" s="289" t="s">
        <v>469</v>
      </c>
      <c r="C28" s="289"/>
      <c r="D28" s="289"/>
      <c r="E28" s="289"/>
      <c r="F28" s="289"/>
      <c r="G28" s="130"/>
      <c r="H28" s="130"/>
      <c r="I28" s="130"/>
      <c r="J28" s="131"/>
    </row>
    <row r="29" spans="1:10" ht="21.75" customHeight="1">
      <c r="A29" s="239" t="s">
        <v>13</v>
      </c>
      <c r="B29" s="276" t="s">
        <v>453</v>
      </c>
      <c r="C29" s="276"/>
      <c r="D29" s="276"/>
      <c r="E29" s="276"/>
      <c r="F29" s="276"/>
      <c r="G29" s="126"/>
      <c r="H29" s="126"/>
      <c r="I29" s="126"/>
      <c r="J29" s="127"/>
    </row>
    <row r="30" spans="1:10" s="251" customFormat="1" ht="21.75" customHeight="1">
      <c r="A30" s="250"/>
      <c r="B30" s="250"/>
      <c r="C30" s="250"/>
      <c r="D30" s="250"/>
      <c r="E30" s="250"/>
      <c r="F30" s="250"/>
      <c r="G30" s="119"/>
      <c r="H30" s="119"/>
      <c r="I30" s="119"/>
      <c r="J30" s="119"/>
    </row>
    <row r="31" spans="1:10" s="251" customFormat="1" ht="21.75" customHeight="1">
      <c r="A31" s="250"/>
      <c r="B31" s="250"/>
      <c r="C31" s="250"/>
      <c r="D31" s="250"/>
      <c r="E31" s="250"/>
      <c r="F31" s="250"/>
      <c r="G31" s="119"/>
      <c r="H31" s="119"/>
      <c r="I31" s="119"/>
      <c r="J31" s="119"/>
    </row>
    <row r="32" spans="1:10" ht="20.100000000000001" customHeight="1">
      <c r="B32" s="243"/>
      <c r="C32" s="243"/>
      <c r="D32" s="243"/>
      <c r="E32" s="243"/>
      <c r="F32" s="243"/>
    </row>
    <row r="33" spans="1:10" s="2" customFormat="1"/>
    <row r="34" spans="1:10" ht="240" customHeight="1">
      <c r="A34" s="70"/>
      <c r="B34" s="243"/>
      <c r="D34" s="243"/>
      <c r="E34" s="243"/>
      <c r="F34" s="243"/>
    </row>
    <row r="35" spans="1:10" s="25" customFormat="1">
      <c r="A35" s="51"/>
      <c r="G35" s="243"/>
      <c r="H35" s="243"/>
      <c r="I35" s="243"/>
      <c r="J35" s="243"/>
    </row>
    <row r="36" spans="1:10" s="25" customFormat="1">
      <c r="A36" s="51"/>
      <c r="G36" s="243"/>
      <c r="H36" s="243"/>
      <c r="I36" s="243"/>
      <c r="J36" s="243"/>
    </row>
    <row r="37" spans="1:10" s="25" customFormat="1">
      <c r="A37" s="51"/>
      <c r="G37" s="243"/>
      <c r="H37" s="243"/>
      <c r="I37" s="243"/>
      <c r="J37" s="243"/>
    </row>
    <row r="38" spans="1:10" s="25" customFormat="1">
      <c r="A38" s="51"/>
      <c r="G38" s="243"/>
      <c r="H38" s="243"/>
      <c r="I38" s="243"/>
      <c r="J38" s="243"/>
    </row>
    <row r="39" spans="1:10" s="25" customFormat="1">
      <c r="A39" s="51"/>
      <c r="G39" s="243"/>
      <c r="H39" s="243"/>
      <c r="I39" s="243"/>
      <c r="J39" s="243"/>
    </row>
    <row r="40" spans="1:10" s="25" customFormat="1">
      <c r="A40" s="51"/>
      <c r="G40" s="243"/>
      <c r="H40" s="243"/>
      <c r="I40" s="243"/>
      <c r="J40" s="243"/>
    </row>
    <row r="41" spans="1:10" s="25" customFormat="1">
      <c r="A41" s="51"/>
      <c r="G41" s="243"/>
      <c r="H41" s="243"/>
      <c r="I41" s="243"/>
      <c r="J41" s="243"/>
    </row>
    <row r="42" spans="1:10" s="25" customFormat="1">
      <c r="A42" s="51"/>
      <c r="G42" s="243"/>
      <c r="H42" s="243"/>
      <c r="I42" s="243"/>
      <c r="J42" s="243"/>
    </row>
    <row r="43" spans="1:10" s="25" customFormat="1">
      <c r="A43" s="51"/>
      <c r="G43" s="243"/>
      <c r="H43" s="243"/>
      <c r="I43" s="243"/>
      <c r="J43" s="243"/>
    </row>
    <row r="44" spans="1:10" s="25" customFormat="1">
      <c r="A44" s="51"/>
      <c r="G44" s="243"/>
      <c r="H44" s="243"/>
      <c r="I44" s="243"/>
      <c r="J44" s="243"/>
    </row>
    <row r="45" spans="1:10" s="25" customFormat="1">
      <c r="A45" s="51"/>
      <c r="G45" s="243"/>
      <c r="H45" s="243"/>
      <c r="I45" s="243"/>
      <c r="J45" s="243"/>
    </row>
    <row r="46" spans="1:10" s="25" customFormat="1">
      <c r="A46" s="51"/>
      <c r="G46" s="243"/>
      <c r="H46" s="243"/>
      <c r="I46" s="243"/>
      <c r="J46" s="243"/>
    </row>
    <row r="47" spans="1:10" s="25" customFormat="1">
      <c r="A47" s="51"/>
      <c r="G47" s="243"/>
      <c r="H47" s="243"/>
      <c r="I47" s="243"/>
      <c r="J47" s="243"/>
    </row>
    <row r="48" spans="1:10" s="25" customFormat="1">
      <c r="A48" s="51"/>
      <c r="G48" s="243"/>
      <c r="H48" s="243"/>
      <c r="I48" s="243"/>
      <c r="J48" s="243"/>
    </row>
    <row r="49" spans="1:10" s="25" customFormat="1">
      <c r="A49" s="51"/>
      <c r="G49" s="243"/>
      <c r="H49" s="243"/>
      <c r="I49" s="243"/>
      <c r="J49" s="243"/>
    </row>
    <row r="50" spans="1:10" s="25" customFormat="1">
      <c r="A50" s="51"/>
      <c r="G50" s="243"/>
      <c r="H50" s="243"/>
      <c r="I50" s="243"/>
      <c r="J50" s="243"/>
    </row>
    <row r="51" spans="1:10" s="25" customFormat="1">
      <c r="A51" s="51"/>
      <c r="G51" s="243"/>
      <c r="H51" s="243"/>
      <c r="I51" s="243"/>
      <c r="J51" s="243"/>
    </row>
    <row r="52" spans="1:10" s="25" customFormat="1">
      <c r="A52" s="51"/>
      <c r="G52" s="243"/>
      <c r="H52" s="243"/>
      <c r="I52" s="243"/>
      <c r="J52" s="243"/>
    </row>
    <row r="53" spans="1:10" s="25" customFormat="1">
      <c r="A53" s="51"/>
      <c r="G53" s="243"/>
      <c r="H53" s="243"/>
      <c r="I53" s="243"/>
      <c r="J53" s="243"/>
    </row>
    <row r="54" spans="1:10" s="25" customFormat="1">
      <c r="A54" s="51"/>
      <c r="G54" s="243"/>
      <c r="H54" s="243"/>
      <c r="I54" s="243"/>
      <c r="J54" s="243"/>
    </row>
    <row r="55" spans="1:10" s="25" customFormat="1">
      <c r="A55" s="51"/>
      <c r="G55" s="243"/>
      <c r="H55" s="243"/>
      <c r="I55" s="243"/>
      <c r="J55" s="243"/>
    </row>
    <row r="56" spans="1:10" s="25" customFormat="1">
      <c r="A56" s="51"/>
      <c r="G56" s="243"/>
      <c r="H56" s="243"/>
      <c r="I56" s="243"/>
      <c r="J56" s="243"/>
    </row>
    <row r="57" spans="1:10" s="25" customFormat="1">
      <c r="A57" s="51"/>
      <c r="G57" s="243"/>
      <c r="H57" s="243"/>
      <c r="I57" s="243"/>
      <c r="J57" s="243"/>
    </row>
    <row r="58" spans="1:10" s="25" customFormat="1">
      <c r="A58" s="51"/>
      <c r="G58" s="243"/>
      <c r="H58" s="243"/>
      <c r="I58" s="243"/>
      <c r="J58" s="243"/>
    </row>
    <row r="59" spans="1:10" s="25" customFormat="1">
      <c r="A59" s="51"/>
      <c r="G59" s="243"/>
      <c r="H59" s="243"/>
      <c r="I59" s="243"/>
      <c r="J59" s="243"/>
    </row>
    <row r="60" spans="1:10" s="25" customFormat="1">
      <c r="A60" s="51"/>
      <c r="G60" s="243"/>
      <c r="H60" s="243"/>
      <c r="I60" s="243"/>
      <c r="J60" s="243"/>
    </row>
    <row r="61" spans="1:10" s="25" customFormat="1">
      <c r="A61" s="51"/>
      <c r="G61" s="243"/>
      <c r="H61" s="243"/>
      <c r="I61" s="243"/>
      <c r="J61" s="243"/>
    </row>
    <row r="62" spans="1:10" s="25" customFormat="1">
      <c r="A62" s="51"/>
      <c r="G62" s="243"/>
      <c r="H62" s="243"/>
      <c r="I62" s="243"/>
      <c r="J62" s="243"/>
    </row>
    <row r="63" spans="1:10" s="25" customFormat="1">
      <c r="A63" s="51"/>
      <c r="G63" s="243"/>
      <c r="H63" s="243"/>
      <c r="I63" s="243"/>
      <c r="J63" s="243"/>
    </row>
    <row r="64" spans="1:10" s="25" customFormat="1">
      <c r="A64" s="51"/>
      <c r="G64" s="243"/>
      <c r="H64" s="243"/>
      <c r="I64" s="243"/>
      <c r="J64" s="243"/>
    </row>
    <row r="65" spans="1:10" s="25" customFormat="1">
      <c r="A65" s="51"/>
      <c r="G65" s="243"/>
      <c r="H65" s="243"/>
      <c r="I65" s="243"/>
      <c r="J65" s="243"/>
    </row>
    <row r="66" spans="1:10" s="25" customFormat="1">
      <c r="A66" s="51"/>
      <c r="G66" s="243"/>
      <c r="H66" s="243"/>
      <c r="I66" s="243"/>
      <c r="J66" s="243"/>
    </row>
    <row r="67" spans="1:10" s="25" customFormat="1">
      <c r="A67" s="51"/>
      <c r="G67" s="243"/>
      <c r="H67" s="243"/>
      <c r="I67" s="243"/>
      <c r="J67" s="243"/>
    </row>
    <row r="68" spans="1:10" s="25" customFormat="1">
      <c r="A68" s="51"/>
      <c r="G68" s="243"/>
      <c r="H68" s="243"/>
      <c r="I68" s="243"/>
      <c r="J68" s="243"/>
    </row>
    <row r="69" spans="1:10" s="25" customFormat="1">
      <c r="A69" s="51"/>
      <c r="G69" s="243"/>
      <c r="H69" s="243"/>
      <c r="I69" s="243"/>
      <c r="J69" s="243"/>
    </row>
    <row r="70" spans="1:10" s="25" customFormat="1">
      <c r="A70" s="51"/>
      <c r="G70" s="243"/>
      <c r="H70" s="243"/>
      <c r="I70" s="243"/>
      <c r="J70" s="243"/>
    </row>
    <row r="71" spans="1:10" s="25" customFormat="1">
      <c r="A71" s="51"/>
      <c r="G71" s="243"/>
      <c r="H71" s="243"/>
      <c r="I71" s="243"/>
      <c r="J71" s="243"/>
    </row>
    <row r="72" spans="1:10" s="25" customFormat="1">
      <c r="A72" s="51"/>
      <c r="G72" s="243"/>
      <c r="H72" s="243"/>
      <c r="I72" s="243"/>
      <c r="J72" s="243"/>
    </row>
    <row r="73" spans="1:10" s="25" customFormat="1">
      <c r="A73" s="51"/>
      <c r="G73" s="243"/>
      <c r="H73" s="243"/>
      <c r="I73" s="243"/>
      <c r="J73" s="243"/>
    </row>
    <row r="74" spans="1:10" s="25" customFormat="1">
      <c r="A74" s="51"/>
      <c r="G74" s="243"/>
      <c r="H74" s="243"/>
      <c r="I74" s="243"/>
      <c r="J74" s="243"/>
    </row>
    <row r="75" spans="1:10" s="25" customFormat="1">
      <c r="A75" s="51"/>
      <c r="G75" s="243"/>
      <c r="H75" s="243"/>
      <c r="I75" s="243"/>
      <c r="J75" s="243"/>
    </row>
    <row r="76" spans="1:10" s="25" customFormat="1">
      <c r="A76" s="51"/>
      <c r="G76" s="243"/>
      <c r="H76" s="243"/>
      <c r="I76" s="243"/>
      <c r="J76" s="243"/>
    </row>
    <row r="77" spans="1:10" s="25" customFormat="1">
      <c r="A77" s="51"/>
      <c r="G77" s="243"/>
      <c r="H77" s="243"/>
      <c r="I77" s="243"/>
      <c r="J77" s="243"/>
    </row>
    <row r="78" spans="1:10" s="25" customFormat="1">
      <c r="A78" s="51"/>
      <c r="G78" s="243"/>
      <c r="H78" s="243"/>
      <c r="I78" s="243"/>
      <c r="J78" s="243"/>
    </row>
    <row r="79" spans="1:10" s="25" customFormat="1">
      <c r="A79" s="51"/>
      <c r="G79" s="243"/>
      <c r="H79" s="243"/>
      <c r="I79" s="243"/>
      <c r="J79" s="243"/>
    </row>
    <row r="80" spans="1:10" s="25" customFormat="1">
      <c r="A80" s="51"/>
      <c r="G80" s="243"/>
      <c r="H80" s="243"/>
      <c r="I80" s="243"/>
      <c r="J80" s="243"/>
    </row>
    <row r="81" spans="1:10" s="25" customFormat="1">
      <c r="A81" s="51"/>
      <c r="G81" s="243"/>
      <c r="H81" s="243"/>
      <c r="I81" s="243"/>
      <c r="J81" s="243"/>
    </row>
    <row r="82" spans="1:10" s="25" customFormat="1">
      <c r="A82" s="51"/>
      <c r="G82" s="243"/>
      <c r="H82" s="243"/>
      <c r="I82" s="243"/>
      <c r="J82" s="243"/>
    </row>
    <row r="83" spans="1:10" s="25" customFormat="1">
      <c r="A83" s="51"/>
      <c r="G83" s="243"/>
      <c r="H83" s="243"/>
      <c r="I83" s="243"/>
      <c r="J83" s="243"/>
    </row>
    <row r="84" spans="1:10" s="25" customFormat="1">
      <c r="A84" s="51"/>
      <c r="G84" s="243"/>
      <c r="H84" s="243"/>
      <c r="I84" s="243"/>
      <c r="J84" s="243"/>
    </row>
    <row r="85" spans="1:10" s="25" customFormat="1">
      <c r="A85" s="51"/>
      <c r="G85" s="243"/>
      <c r="H85" s="243"/>
      <c r="I85" s="243"/>
      <c r="J85" s="243"/>
    </row>
    <row r="86" spans="1:10" s="25" customFormat="1">
      <c r="A86" s="51"/>
      <c r="G86" s="243"/>
      <c r="H86" s="243"/>
      <c r="I86" s="243"/>
      <c r="J86" s="243"/>
    </row>
    <row r="87" spans="1:10" s="25" customFormat="1">
      <c r="A87" s="51"/>
      <c r="G87" s="243"/>
      <c r="H87" s="243"/>
      <c r="I87" s="243"/>
      <c r="J87" s="243"/>
    </row>
    <row r="88" spans="1:10" s="25" customFormat="1">
      <c r="A88" s="51"/>
      <c r="G88" s="243"/>
      <c r="H88" s="243"/>
      <c r="I88" s="243"/>
      <c r="J88" s="243"/>
    </row>
    <row r="89" spans="1:10" s="25" customFormat="1">
      <c r="A89" s="51"/>
      <c r="G89" s="243"/>
      <c r="H89" s="243"/>
      <c r="I89" s="243"/>
      <c r="J89" s="243"/>
    </row>
    <row r="90" spans="1:10" s="25" customFormat="1">
      <c r="A90" s="51"/>
      <c r="G90" s="243"/>
      <c r="H90" s="243"/>
      <c r="I90" s="243"/>
      <c r="J90" s="243"/>
    </row>
    <row r="91" spans="1:10" s="25" customFormat="1">
      <c r="A91" s="51"/>
      <c r="G91" s="243"/>
      <c r="H91" s="243"/>
      <c r="I91" s="243"/>
      <c r="J91" s="243"/>
    </row>
    <row r="92" spans="1:10" s="25" customFormat="1">
      <c r="A92" s="51"/>
      <c r="G92" s="243"/>
      <c r="H92" s="243"/>
      <c r="I92" s="243"/>
      <c r="J92" s="243"/>
    </row>
    <row r="93" spans="1:10" s="25" customFormat="1">
      <c r="A93" s="51"/>
      <c r="G93" s="243"/>
      <c r="H93" s="243"/>
      <c r="I93" s="243"/>
      <c r="J93" s="243"/>
    </row>
    <row r="94" spans="1:10" s="25" customFormat="1">
      <c r="A94" s="51"/>
      <c r="G94" s="243"/>
      <c r="H94" s="243"/>
      <c r="I94" s="243"/>
      <c r="J94" s="243"/>
    </row>
    <row r="95" spans="1:10" s="25" customFormat="1">
      <c r="A95" s="51"/>
      <c r="G95" s="243"/>
      <c r="H95" s="243"/>
      <c r="I95" s="243"/>
      <c r="J95" s="243"/>
    </row>
    <row r="96" spans="1:10" s="25" customFormat="1">
      <c r="A96" s="51"/>
      <c r="G96" s="243"/>
      <c r="H96" s="243"/>
      <c r="I96" s="243"/>
      <c r="J96" s="243"/>
    </row>
    <row r="97" spans="1:10" s="25" customFormat="1">
      <c r="A97" s="51"/>
      <c r="G97" s="243"/>
      <c r="H97" s="243"/>
      <c r="I97" s="243"/>
      <c r="J97" s="243"/>
    </row>
    <row r="98" spans="1:10" s="25" customFormat="1">
      <c r="A98" s="51"/>
      <c r="G98" s="243"/>
      <c r="H98" s="243"/>
      <c r="I98" s="243"/>
      <c r="J98" s="243"/>
    </row>
    <row r="99" spans="1:10" s="25" customFormat="1">
      <c r="A99" s="51"/>
      <c r="G99" s="243"/>
      <c r="H99" s="243"/>
      <c r="I99" s="243"/>
      <c r="J99" s="243"/>
    </row>
    <row r="100" spans="1:10" s="25" customFormat="1">
      <c r="A100" s="51"/>
      <c r="G100" s="243"/>
      <c r="H100" s="243"/>
      <c r="I100" s="243"/>
      <c r="J100" s="243"/>
    </row>
  </sheetData>
  <sheetProtection formatCells="0" formatColumns="0" formatRows="0"/>
  <mergeCells count="26">
    <mergeCell ref="B29:F29"/>
    <mergeCell ref="B20:F20"/>
    <mergeCell ref="B21:F21"/>
    <mergeCell ref="B22:F22"/>
    <mergeCell ref="B23:H23"/>
    <mergeCell ref="A24:F24"/>
    <mergeCell ref="G24:I24"/>
    <mergeCell ref="B25:F25"/>
    <mergeCell ref="G25:I25"/>
    <mergeCell ref="A26:F26"/>
    <mergeCell ref="B27:H27"/>
    <mergeCell ref="B28:F28"/>
    <mergeCell ref="B19:F19"/>
    <mergeCell ref="A2:B2"/>
    <mergeCell ref="F2:J4"/>
    <mergeCell ref="A3:A4"/>
    <mergeCell ref="A5:B5"/>
    <mergeCell ref="G5:H5"/>
    <mergeCell ref="A6:B7"/>
    <mergeCell ref="F6:J6"/>
    <mergeCell ref="F7:J7"/>
    <mergeCell ref="F8:J8"/>
    <mergeCell ref="F9:J9"/>
    <mergeCell ref="F13:J13"/>
    <mergeCell ref="B17:F17"/>
    <mergeCell ref="B18:H18"/>
  </mergeCells>
  <pageMargins left="0.78740157480314965" right="0.39370078740157483" top="0.59055118110236227" bottom="0.59055118110236227" header="0.39370078740157483" footer="0.19685039370078741"/>
  <pageSetup paperSize="9" scale="5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J227"/>
  <sheetViews>
    <sheetView tabSelected="1" topLeftCell="A31" zoomScale="75" zoomScaleNormal="75" zoomScaleSheetLayoutView="80" workbookViewId="0">
      <selection activeCell="E42" sqref="E42"/>
    </sheetView>
  </sheetViews>
  <sheetFormatPr defaultRowHeight="18.75"/>
  <cols>
    <col min="1" max="1" width="50.28515625" style="2" customWidth="1"/>
    <col min="2" max="2" width="16.85546875" style="25" customWidth="1"/>
    <col min="3" max="3" width="14.5703125" style="25" customWidth="1"/>
    <col min="4" max="4" width="15.5703125" style="25" customWidth="1"/>
    <col min="5" max="5" width="14.42578125" style="25" customWidth="1"/>
    <col min="6" max="6" width="14.5703125" style="25" customWidth="1"/>
    <col min="7" max="7" width="13.7109375" style="2" customWidth="1"/>
    <col min="8" max="9" width="14.5703125" style="2" customWidth="1"/>
    <col min="10" max="10" width="15.140625" style="2" customWidth="1"/>
    <col min="11" max="11" width="10" style="2" customWidth="1"/>
    <col min="12" max="12" width="9.5703125" style="2" customWidth="1"/>
    <col min="13" max="14" width="9.140625" style="2"/>
    <col min="15" max="15" width="10.5703125" style="2" customWidth="1"/>
    <col min="16" max="16384" width="9.140625" style="2"/>
  </cols>
  <sheetData>
    <row r="1" spans="1:10" ht="22.5">
      <c r="A1" s="290" t="s">
        <v>539</v>
      </c>
      <c r="B1" s="290"/>
      <c r="C1" s="290"/>
      <c r="D1" s="290"/>
      <c r="E1" s="290"/>
      <c r="F1" s="290"/>
      <c r="G1" s="290"/>
      <c r="H1" s="290"/>
      <c r="I1" s="290"/>
      <c r="J1" s="290"/>
    </row>
    <row r="2" spans="1:10" ht="9" customHeight="1">
      <c r="A2" s="12"/>
      <c r="B2" s="12"/>
      <c r="C2" s="12"/>
      <c r="D2" s="12"/>
      <c r="E2" s="12"/>
      <c r="F2" s="12"/>
      <c r="G2" s="12"/>
      <c r="H2" s="12"/>
      <c r="I2" s="12"/>
      <c r="J2" s="12"/>
    </row>
    <row r="3" spans="1:10">
      <c r="A3" s="293" t="s">
        <v>220</v>
      </c>
      <c r="B3" s="293"/>
      <c r="C3" s="293"/>
      <c r="D3" s="293"/>
      <c r="E3" s="293"/>
      <c r="F3" s="293"/>
      <c r="G3" s="293"/>
      <c r="H3" s="293"/>
      <c r="I3" s="293"/>
      <c r="J3" s="293"/>
    </row>
    <row r="4" spans="1:10" ht="12" customHeight="1">
      <c r="B4" s="27"/>
      <c r="C4" s="4"/>
      <c r="D4" s="27"/>
      <c r="E4" s="27"/>
      <c r="F4" s="27"/>
      <c r="G4" s="27"/>
      <c r="H4" s="27"/>
      <c r="I4" s="27"/>
      <c r="J4" s="27"/>
    </row>
    <row r="5" spans="1:10" ht="46.5" customHeight="1">
      <c r="A5" s="296" t="s">
        <v>275</v>
      </c>
      <c r="B5" s="297" t="s">
        <v>18</v>
      </c>
      <c r="C5" s="291" t="s">
        <v>32</v>
      </c>
      <c r="D5" s="291" t="s">
        <v>40</v>
      </c>
      <c r="E5" s="297" t="s">
        <v>149</v>
      </c>
      <c r="F5" s="306" t="s">
        <v>181</v>
      </c>
      <c r="G5" s="298" t="s">
        <v>276</v>
      </c>
      <c r="H5" s="299"/>
      <c r="I5" s="299"/>
      <c r="J5" s="300"/>
    </row>
    <row r="6" spans="1:10" ht="54.75" customHeight="1">
      <c r="A6" s="296"/>
      <c r="B6" s="297"/>
      <c r="C6" s="292"/>
      <c r="D6" s="292"/>
      <c r="E6" s="297"/>
      <c r="F6" s="307"/>
      <c r="G6" s="105" t="s">
        <v>267</v>
      </c>
      <c r="H6" s="105" t="s">
        <v>268</v>
      </c>
      <c r="I6" s="105" t="s">
        <v>269</v>
      </c>
      <c r="J6" s="105" t="s">
        <v>359</v>
      </c>
    </row>
    <row r="7" spans="1:10" ht="20.100000000000001" customHeight="1">
      <c r="A7" s="104">
        <v>1</v>
      </c>
      <c r="B7" s="105">
        <v>2</v>
      </c>
      <c r="C7" s="105">
        <v>3</v>
      </c>
      <c r="D7" s="105">
        <v>4</v>
      </c>
      <c r="E7" s="105">
        <v>5</v>
      </c>
      <c r="F7" s="105">
        <v>6</v>
      </c>
      <c r="G7" s="105">
        <v>7</v>
      </c>
      <c r="H7" s="105">
        <v>8</v>
      </c>
      <c r="I7" s="105">
        <v>9</v>
      </c>
      <c r="J7" s="105">
        <v>10</v>
      </c>
    </row>
    <row r="8" spans="1:10" ht="24.95" customHeight="1">
      <c r="A8" s="301" t="s">
        <v>107</v>
      </c>
      <c r="B8" s="301"/>
      <c r="C8" s="301"/>
      <c r="D8" s="301"/>
      <c r="E8" s="301"/>
      <c r="F8" s="301"/>
      <c r="G8" s="301"/>
      <c r="H8" s="301"/>
      <c r="I8" s="301"/>
      <c r="J8" s="301"/>
    </row>
    <row r="9" spans="1:10" ht="37.5">
      <c r="A9" s="106" t="s">
        <v>221</v>
      </c>
      <c r="B9" s="104">
        <f>'I. Фін результат'!B7</f>
        <v>1000</v>
      </c>
      <c r="C9" s="185">
        <f>'I. Фін результат'!C7</f>
        <v>0</v>
      </c>
      <c r="D9" s="185">
        <f>'I. Фін результат'!D7</f>
        <v>0</v>
      </c>
      <c r="E9" s="185">
        <f>'I. Фін результат'!I7</f>
        <v>0</v>
      </c>
      <c r="F9" s="185">
        <f>'I. Фін результат'!E7</f>
        <v>0</v>
      </c>
      <c r="G9" s="173">
        <f>E9*105.6%</f>
        <v>0</v>
      </c>
      <c r="H9" s="173">
        <f t="shared" ref="H9:J10" si="0">G9*105%</f>
        <v>0</v>
      </c>
      <c r="I9" s="173">
        <f t="shared" si="0"/>
        <v>0</v>
      </c>
      <c r="J9" s="173">
        <f t="shared" si="0"/>
        <v>0</v>
      </c>
    </row>
    <row r="10" spans="1:10" ht="37.5">
      <c r="A10" s="106" t="s">
        <v>189</v>
      </c>
      <c r="B10" s="104">
        <f>'I. Фін результат'!B9</f>
        <v>1010</v>
      </c>
      <c r="C10" s="185">
        <f>'I. Фін результат'!C9</f>
        <v>0</v>
      </c>
      <c r="D10" s="185">
        <f>'I. Фін результат'!D9</f>
        <v>0</v>
      </c>
      <c r="E10" s="185">
        <f>'I. Фін результат'!I9</f>
        <v>0</v>
      </c>
      <c r="F10" s="185">
        <f>'I. Фін результат'!E9</f>
        <v>0</v>
      </c>
      <c r="G10" s="173">
        <f>E10*105.6%</f>
        <v>0</v>
      </c>
      <c r="H10" s="173">
        <f t="shared" si="0"/>
        <v>0</v>
      </c>
      <c r="I10" s="173">
        <f t="shared" si="0"/>
        <v>0</v>
      </c>
      <c r="J10" s="173">
        <f t="shared" si="0"/>
        <v>0</v>
      </c>
    </row>
    <row r="11" spans="1:10" ht="20.100000000000001" customHeight="1">
      <c r="A11" s="108" t="s">
        <v>308</v>
      </c>
      <c r="B11" s="104">
        <f>'I. Фін результат'!B19</f>
        <v>1020</v>
      </c>
      <c r="C11" s="185">
        <f>'I. Фін результат'!C19</f>
        <v>0</v>
      </c>
      <c r="D11" s="185">
        <f>'I. Фін результат'!D19</f>
        <v>0</v>
      </c>
      <c r="E11" s="185">
        <f>'I. Фін результат'!I19</f>
        <v>0</v>
      </c>
      <c r="F11" s="185">
        <f>'I. Фін результат'!E19</f>
        <v>0</v>
      </c>
      <c r="G11" s="185">
        <f>G9-G10</f>
        <v>0</v>
      </c>
      <c r="H11" s="185">
        <f>H9-H10</f>
        <v>0</v>
      </c>
      <c r="I11" s="185">
        <f>I9-I10</f>
        <v>0</v>
      </c>
      <c r="J11" s="185">
        <f>J9-J10</f>
        <v>0</v>
      </c>
    </row>
    <row r="12" spans="1:10" ht="20.100000000000001" customHeight="1">
      <c r="A12" s="106" t="s">
        <v>154</v>
      </c>
      <c r="B12" s="104">
        <f>'I. Фін результат'!B29</f>
        <v>1040</v>
      </c>
      <c r="C12" s="185">
        <f>'I. Фін результат'!C29</f>
        <v>3712</v>
      </c>
      <c r="D12" s="185">
        <f>'I. Фін результат'!D29</f>
        <v>2743</v>
      </c>
      <c r="E12" s="185">
        <f>'I. Фін результат'!I29</f>
        <v>1045</v>
      </c>
      <c r="F12" s="185">
        <f>'I. Фін результат'!E29</f>
        <v>1361</v>
      </c>
      <c r="G12" s="173">
        <f>E12*105.6%</f>
        <v>1103.52</v>
      </c>
      <c r="H12" s="173">
        <f>G12*105%</f>
        <v>1158.6960000000001</v>
      </c>
      <c r="I12" s="173">
        <f>H12*105%</f>
        <v>1216.6308000000001</v>
      </c>
      <c r="J12" s="173">
        <f>I12*105%</f>
        <v>1277.4623400000003</v>
      </c>
    </row>
    <row r="13" spans="1:10" ht="20.100000000000001" customHeight="1">
      <c r="A13" s="106" t="s">
        <v>151</v>
      </c>
      <c r="B13" s="104">
        <f>'I. Фін результат'!B74</f>
        <v>1070</v>
      </c>
      <c r="C13" s="185">
        <f>'I. Фін результат'!C74</f>
        <v>0</v>
      </c>
      <c r="D13" s="185">
        <f>'I. Фін результат'!D74</f>
        <v>0</v>
      </c>
      <c r="E13" s="185">
        <f>'I. Фін результат'!I74</f>
        <v>0</v>
      </c>
      <c r="F13" s="185">
        <f>'I. Фін результат'!E74</f>
        <v>0</v>
      </c>
      <c r="G13" s="173">
        <f>E13*105.6%</f>
        <v>0</v>
      </c>
      <c r="H13" s="173">
        <f t="shared" ref="H13:J13" si="1">G13*105%</f>
        <v>0</v>
      </c>
      <c r="I13" s="173">
        <f t="shared" si="1"/>
        <v>0</v>
      </c>
      <c r="J13" s="173">
        <f t="shared" si="1"/>
        <v>0</v>
      </c>
    </row>
    <row r="14" spans="1:10" ht="20.100000000000001" customHeight="1">
      <c r="A14" s="106" t="s">
        <v>155</v>
      </c>
      <c r="B14" s="104">
        <f>'I. Фін результат'!B117</f>
        <v>1300</v>
      </c>
      <c r="C14" s="185">
        <f>'I. Фін результат'!C117</f>
        <v>3713</v>
      </c>
      <c r="D14" s="185">
        <f>'I. Фін результат'!D117</f>
        <v>322</v>
      </c>
      <c r="E14" s="185">
        <f>'I. Фін результат'!I117</f>
        <v>19</v>
      </c>
      <c r="F14" s="185">
        <f>'I. Фін результат'!E117</f>
        <v>328</v>
      </c>
      <c r="G14" s="173">
        <f>E14*105.6%</f>
        <v>20.064</v>
      </c>
      <c r="H14" s="173">
        <f t="shared" ref="H14:J14" si="2">G14*105%</f>
        <v>21.0672</v>
      </c>
      <c r="I14" s="173">
        <f t="shared" si="2"/>
        <v>22.120560000000001</v>
      </c>
      <c r="J14" s="173">
        <f t="shared" si="2"/>
        <v>23.226588000000003</v>
      </c>
    </row>
    <row r="15" spans="1:10" ht="37.5">
      <c r="A15" s="109" t="s">
        <v>4</v>
      </c>
      <c r="B15" s="104">
        <f>'I. Фін результат'!B98</f>
        <v>1100</v>
      </c>
      <c r="C15" s="185">
        <f>'I. Фін результат'!C98</f>
        <v>1</v>
      </c>
      <c r="D15" s="185">
        <f>'I. Фін результат'!D98</f>
        <v>-2421</v>
      </c>
      <c r="E15" s="185">
        <f>'I. Фін результат'!I98</f>
        <v>-1026</v>
      </c>
      <c r="F15" s="185">
        <f>'I. Фін результат'!E98</f>
        <v>-1033</v>
      </c>
      <c r="G15" s="185">
        <f>G11-G12-G13+G14</f>
        <v>-1083.4559999999999</v>
      </c>
      <c r="H15" s="185">
        <f>H11-H12-H13+H14</f>
        <v>-1137.6288000000002</v>
      </c>
      <c r="I15" s="185">
        <f>I11-I12-I13+I14</f>
        <v>-1194.5102400000001</v>
      </c>
      <c r="J15" s="185">
        <f>J11-J12-J13+J14</f>
        <v>-1254.2357520000003</v>
      </c>
    </row>
    <row r="16" spans="1:10" ht="20.100000000000001" customHeight="1">
      <c r="A16" s="109" t="s">
        <v>156</v>
      </c>
      <c r="B16" s="104">
        <f>'I. Фін результат'!B128</f>
        <v>1410</v>
      </c>
      <c r="C16" s="185">
        <f>'I. Фін результат'!C128</f>
        <v>82</v>
      </c>
      <c r="D16" s="185">
        <f>'I. Фін результат'!D128</f>
        <v>-2356</v>
      </c>
      <c r="E16" s="185">
        <f>'I. Фін результат'!I128</f>
        <v>-1009</v>
      </c>
      <c r="F16" s="185">
        <f>'I. Фін результат'!E128</f>
        <v>-991</v>
      </c>
      <c r="G16" s="173">
        <f>(E16+355)*105.6%</f>
        <v>-690.62400000000002</v>
      </c>
      <c r="H16" s="173">
        <f>G16*105%</f>
        <v>-725.15520000000004</v>
      </c>
      <c r="I16" s="173">
        <f>H16*105%</f>
        <v>-761.41296000000011</v>
      </c>
      <c r="J16" s="173">
        <f>I16*105%</f>
        <v>-799.48360800000012</v>
      </c>
    </row>
    <row r="17" spans="1:10" ht="20.100000000000001" customHeight="1">
      <c r="A17" s="110" t="s">
        <v>243</v>
      </c>
      <c r="B17" s="104">
        <f>' V. Коефіцієнти'!B8</f>
        <v>5010</v>
      </c>
      <c r="C17" s="185" t="str">
        <f>' V. Коефіцієнти'!D8</f>
        <v>Х</v>
      </c>
      <c r="D17" s="185" t="s">
        <v>419</v>
      </c>
      <c r="E17" s="185" t="s">
        <v>419</v>
      </c>
      <c r="F17" s="185" t="str">
        <f>' V. Коефіцієнти'!F8</f>
        <v>Х</v>
      </c>
      <c r="G17" s="173" t="s">
        <v>419</v>
      </c>
      <c r="H17" s="173" t="s">
        <v>419</v>
      </c>
      <c r="I17" s="173" t="s">
        <v>419</v>
      </c>
      <c r="J17" s="173" t="s">
        <v>419</v>
      </c>
    </row>
    <row r="18" spans="1:10" ht="37.5">
      <c r="A18" s="110" t="s">
        <v>157</v>
      </c>
      <c r="B18" s="104">
        <f>'I. Фін результат'!B118</f>
        <v>1310</v>
      </c>
      <c r="C18" s="185">
        <f>'I. Фін результат'!C118</f>
        <v>0</v>
      </c>
      <c r="D18" s="185">
        <f>'I. Фін результат'!D118</f>
        <v>0</v>
      </c>
      <c r="E18" s="185">
        <f>'I. Фін результат'!I118</f>
        <v>0</v>
      </c>
      <c r="F18" s="185">
        <f>'I. Фін результат'!E118</f>
        <v>0</v>
      </c>
      <c r="G18" s="173">
        <f t="shared" ref="G18:G19" si="3">E18*105.6%</f>
        <v>0</v>
      </c>
      <c r="H18" s="173">
        <f t="shared" ref="H18:J18" si="4">G18*105%</f>
        <v>0</v>
      </c>
      <c r="I18" s="173">
        <f t="shared" si="4"/>
        <v>0</v>
      </c>
      <c r="J18" s="173">
        <f t="shared" si="4"/>
        <v>0</v>
      </c>
    </row>
    <row r="19" spans="1:10" ht="20.100000000000001" customHeight="1">
      <c r="A19" s="106" t="s">
        <v>248</v>
      </c>
      <c r="B19" s="104">
        <f>'I. Фін результат'!B119</f>
        <v>1320</v>
      </c>
      <c r="C19" s="185">
        <f>'I. Фін результат'!C119</f>
        <v>0</v>
      </c>
      <c r="D19" s="185">
        <f>'I. Фін результат'!D119</f>
        <v>0</v>
      </c>
      <c r="E19" s="185">
        <f>'I. Фін результат'!I119</f>
        <v>0</v>
      </c>
      <c r="F19" s="185">
        <f>'I. Фін результат'!E119</f>
        <v>0</v>
      </c>
      <c r="G19" s="173">
        <f t="shared" si="3"/>
        <v>0</v>
      </c>
      <c r="H19" s="173">
        <f t="shared" ref="H19:J19" si="5">G19*105%</f>
        <v>0</v>
      </c>
      <c r="I19" s="173">
        <f t="shared" si="5"/>
        <v>0</v>
      </c>
      <c r="J19" s="173">
        <f t="shared" si="5"/>
        <v>0</v>
      </c>
    </row>
    <row r="20" spans="1:10" ht="37.5">
      <c r="A20" s="109" t="s">
        <v>105</v>
      </c>
      <c r="B20" s="104">
        <f>'I. Фін результат'!B109</f>
        <v>1170</v>
      </c>
      <c r="C20" s="185">
        <f>'I. Фін результат'!C109</f>
        <v>1</v>
      </c>
      <c r="D20" s="185">
        <f>'I. Фін результат'!D109</f>
        <v>-2421</v>
      </c>
      <c r="E20" s="185">
        <f>'I. Фін результат'!I109</f>
        <v>-1026</v>
      </c>
      <c r="F20" s="185">
        <f>'I. Фін результат'!E109</f>
        <v>-1033</v>
      </c>
      <c r="G20" s="185">
        <f>G15+G18+G19</f>
        <v>-1083.4559999999999</v>
      </c>
      <c r="H20" s="185">
        <f>H15+H18+H19</f>
        <v>-1137.6288000000002</v>
      </c>
      <c r="I20" s="185">
        <f>I15+I18+I19</f>
        <v>-1194.5102400000001</v>
      </c>
      <c r="J20" s="185">
        <f>J15+J18+J19</f>
        <v>-1254.2357520000003</v>
      </c>
    </row>
    <row r="21" spans="1:10" ht="20.100000000000001" customHeight="1">
      <c r="A21" s="110" t="s">
        <v>152</v>
      </c>
      <c r="B21" s="104">
        <f>'I. Фін результат'!B110</f>
        <v>1180</v>
      </c>
      <c r="C21" s="185">
        <f>'I. Фін результат'!C110</f>
        <v>0.18</v>
      </c>
      <c r="D21" s="185">
        <f>'I. Фін результат'!D110</f>
        <v>0</v>
      </c>
      <c r="E21" s="185">
        <f>'I. Фін результат'!I110</f>
        <v>0</v>
      </c>
      <c r="F21" s="185">
        <f>'I. Фін результат'!E110</f>
        <v>0</v>
      </c>
      <c r="G21" s="185">
        <f>IF(G20&gt;0,G20*18%,0)</f>
        <v>0</v>
      </c>
      <c r="H21" s="185">
        <f t="shared" ref="H21:J21" si="6">IF(H20&gt;0,H20*18%,0)</f>
        <v>0</v>
      </c>
      <c r="I21" s="185">
        <f t="shared" si="6"/>
        <v>0</v>
      </c>
      <c r="J21" s="185">
        <f t="shared" si="6"/>
        <v>0</v>
      </c>
    </row>
    <row r="22" spans="1:10" ht="20.100000000000001" customHeight="1">
      <c r="A22" s="109" t="s">
        <v>244</v>
      </c>
      <c r="B22" s="104">
        <f>'I. Фін результат'!B112</f>
        <v>1200</v>
      </c>
      <c r="C22" s="185">
        <f>'I. Фін результат'!C112</f>
        <v>0.82000000000000006</v>
      </c>
      <c r="D22" s="185">
        <f>'I. Фін результат'!D112</f>
        <v>-2421</v>
      </c>
      <c r="E22" s="185">
        <f>'I. Фін результат'!I112</f>
        <v>-1026</v>
      </c>
      <c r="F22" s="185">
        <f>'I. Фін результат'!E112</f>
        <v>-1033</v>
      </c>
      <c r="G22" s="185">
        <f>G20-G21</f>
        <v>-1083.4559999999999</v>
      </c>
      <c r="H22" s="185">
        <f>H20-H21</f>
        <v>-1137.6288000000002</v>
      </c>
      <c r="I22" s="185">
        <f>I20-I21</f>
        <v>-1194.5102400000001</v>
      </c>
      <c r="J22" s="185">
        <f>J20-J21</f>
        <v>-1254.2357520000003</v>
      </c>
    </row>
    <row r="23" spans="1:10" ht="20.100000000000001" customHeight="1">
      <c r="A23" s="110" t="s">
        <v>245</v>
      </c>
      <c r="B23" s="104">
        <f>' V. Коефіцієнти'!B11</f>
        <v>5040</v>
      </c>
      <c r="C23" s="185" t="str">
        <f>' V. Коефіцієнти'!D11</f>
        <v>Х</v>
      </c>
      <c r="D23" s="185" t="s">
        <v>419</v>
      </c>
      <c r="E23" s="185" t="s">
        <v>419</v>
      </c>
      <c r="F23" s="185" t="str">
        <f>' V. Коефіцієнти'!F11</f>
        <v>Х</v>
      </c>
      <c r="G23" s="185">
        <v>0</v>
      </c>
      <c r="H23" s="185">
        <v>0</v>
      </c>
      <c r="I23" s="185">
        <v>0</v>
      </c>
      <c r="J23" s="185">
        <v>0</v>
      </c>
    </row>
    <row r="24" spans="1:10" ht="24.95" customHeight="1">
      <c r="A24" s="305" t="s">
        <v>169</v>
      </c>
      <c r="B24" s="305"/>
      <c r="C24" s="305"/>
      <c r="D24" s="305"/>
      <c r="E24" s="305"/>
      <c r="F24" s="305"/>
      <c r="G24" s="305"/>
      <c r="H24" s="305"/>
      <c r="I24" s="305"/>
      <c r="J24" s="305"/>
    </row>
    <row r="25" spans="1:10" ht="20.100000000000001" customHeight="1">
      <c r="A25" s="111" t="s">
        <v>364</v>
      </c>
      <c r="B25" s="104">
        <f>II.!B19</f>
        <v>2100</v>
      </c>
      <c r="C25" s="185">
        <f>II.!C19</f>
        <v>1</v>
      </c>
      <c r="D25" s="185">
        <f>II.!D19</f>
        <v>0</v>
      </c>
      <c r="E25" s="185">
        <f>II.!I19</f>
        <v>0</v>
      </c>
      <c r="F25" s="185">
        <f>II.!E19</f>
        <v>0</v>
      </c>
      <c r="G25" s="185">
        <f>IF(G22&gt;0,G22*66%,0)</f>
        <v>0</v>
      </c>
      <c r="H25" s="185">
        <f t="shared" ref="H25:J25" si="7">IF(H22&gt;0,H22*66%,0)</f>
        <v>0</v>
      </c>
      <c r="I25" s="185">
        <f t="shared" si="7"/>
        <v>0</v>
      </c>
      <c r="J25" s="185">
        <f t="shared" si="7"/>
        <v>0</v>
      </c>
    </row>
    <row r="26" spans="1:10" ht="20.100000000000001" customHeight="1">
      <c r="A26" s="112" t="s">
        <v>168</v>
      </c>
      <c r="B26" s="104">
        <f>II.!B22</f>
        <v>2110</v>
      </c>
      <c r="C26" s="185">
        <f>II.!C22</f>
        <v>0.18</v>
      </c>
      <c r="D26" s="185">
        <f>II.!D22</f>
        <v>0</v>
      </c>
      <c r="E26" s="185">
        <f>II.!I22</f>
        <v>0</v>
      </c>
      <c r="F26" s="185">
        <f>II.!E22</f>
        <v>0</v>
      </c>
      <c r="G26" s="185">
        <f>G21</f>
        <v>0</v>
      </c>
      <c r="H26" s="185">
        <f t="shared" ref="H26:J26" si="8">H21</f>
        <v>0</v>
      </c>
      <c r="I26" s="185">
        <f t="shared" si="8"/>
        <v>0</v>
      </c>
      <c r="J26" s="185">
        <f t="shared" si="8"/>
        <v>0</v>
      </c>
    </row>
    <row r="27" spans="1:10" ht="56.25">
      <c r="A27" s="112" t="s">
        <v>360</v>
      </c>
      <c r="B27" s="104" t="s">
        <v>246</v>
      </c>
      <c r="C27" s="185">
        <f>SUM(II.!C23,II.!C24)</f>
        <v>0</v>
      </c>
      <c r="D27" s="185">
        <f>SUM(II.!D23,II.!D24)</f>
        <v>0</v>
      </c>
      <c r="E27" s="185">
        <f>II.!I23+II.!I24</f>
        <v>0</v>
      </c>
      <c r="F27" s="185">
        <f>SUM(II.!E23,II.!E24)</f>
        <v>0</v>
      </c>
      <c r="G27" s="173">
        <f t="shared" ref="G27" si="9">E27*105.6%</f>
        <v>0</v>
      </c>
      <c r="H27" s="173">
        <f t="shared" ref="H27:J27" si="10">G27*105%</f>
        <v>0</v>
      </c>
      <c r="I27" s="173">
        <f t="shared" si="10"/>
        <v>0</v>
      </c>
      <c r="J27" s="173">
        <f t="shared" si="10"/>
        <v>0</v>
      </c>
    </row>
    <row r="28" spans="1:10" ht="56.25">
      <c r="A28" s="111" t="s">
        <v>365</v>
      </c>
      <c r="B28" s="104">
        <f>II.!B25</f>
        <v>2140</v>
      </c>
      <c r="C28" s="185">
        <f>II.!C25</f>
        <v>141</v>
      </c>
      <c r="D28" s="185">
        <f>II.!D25</f>
        <v>167</v>
      </c>
      <c r="E28" s="185">
        <f>II.!I25</f>
        <v>162</v>
      </c>
      <c r="F28" s="185">
        <f>II.!E25</f>
        <v>157</v>
      </c>
      <c r="G28" s="173">
        <f t="shared" ref="G28:G29" si="11">E28*105.6%</f>
        <v>171.072</v>
      </c>
      <c r="H28" s="173">
        <f t="shared" ref="H28:J28" si="12">G28*105%</f>
        <v>179.62560000000002</v>
      </c>
      <c r="I28" s="173">
        <f t="shared" si="12"/>
        <v>188.60688000000002</v>
      </c>
      <c r="J28" s="173">
        <f t="shared" si="12"/>
        <v>198.03722400000004</v>
      </c>
    </row>
    <row r="29" spans="1:10" ht="39" customHeight="1">
      <c r="A29" s="111" t="s">
        <v>89</v>
      </c>
      <c r="B29" s="104">
        <f>II.!B36</f>
        <v>2150</v>
      </c>
      <c r="C29" s="185">
        <f>II.!C36</f>
        <v>156</v>
      </c>
      <c r="D29" s="185">
        <f>II.!D36</f>
        <v>188</v>
      </c>
      <c r="E29" s="185">
        <f>II.!I36</f>
        <v>183</v>
      </c>
      <c r="F29" s="185">
        <f>II.!E36</f>
        <v>178</v>
      </c>
      <c r="G29" s="173">
        <f t="shared" si="11"/>
        <v>193.24800000000002</v>
      </c>
      <c r="H29" s="173">
        <f t="shared" ref="H29:J29" si="13">G29*105%</f>
        <v>202.91040000000004</v>
      </c>
      <c r="I29" s="173">
        <f t="shared" si="13"/>
        <v>213.05592000000004</v>
      </c>
      <c r="J29" s="173">
        <f t="shared" si="13"/>
        <v>223.70871600000007</v>
      </c>
    </row>
    <row r="30" spans="1:10" ht="20.100000000000001" customHeight="1">
      <c r="A30" s="113" t="s">
        <v>366</v>
      </c>
      <c r="B30" s="104">
        <f>II.!B37</f>
        <v>2200</v>
      </c>
      <c r="C30" s="185">
        <f>II.!C37</f>
        <v>298.18</v>
      </c>
      <c r="D30" s="185">
        <f>II.!D37</f>
        <v>355</v>
      </c>
      <c r="E30" s="185">
        <f>II.!I37</f>
        <v>345</v>
      </c>
      <c r="F30" s="185">
        <f>II.!E37</f>
        <v>335</v>
      </c>
      <c r="G30" s="185">
        <f>SUM(G25:G29)</f>
        <v>364.32000000000005</v>
      </c>
      <c r="H30" s="185">
        <f>SUM(H25:H29)</f>
        <v>382.53600000000006</v>
      </c>
      <c r="I30" s="185">
        <f>SUM(I25:I29)</f>
        <v>401.66280000000006</v>
      </c>
      <c r="J30" s="185">
        <f>SUM(J25:J29)</f>
        <v>421.74594000000013</v>
      </c>
    </row>
    <row r="31" spans="1:10" ht="24.95" customHeight="1">
      <c r="A31" s="305" t="s">
        <v>167</v>
      </c>
      <c r="B31" s="305"/>
      <c r="C31" s="305"/>
      <c r="D31" s="305"/>
      <c r="E31" s="305"/>
      <c r="F31" s="305"/>
      <c r="G31" s="305"/>
      <c r="H31" s="305"/>
      <c r="I31" s="305"/>
      <c r="J31" s="305"/>
    </row>
    <row r="32" spans="1:10" ht="20.100000000000001" customHeight="1">
      <c r="A32" s="113" t="s">
        <v>158</v>
      </c>
      <c r="B32" s="104">
        <f>'ІІІ. Рух грош. коштів'!B81</f>
        <v>3600</v>
      </c>
      <c r="C32" s="185">
        <f>'ІІІ. Рух грош. коштів'!C81</f>
        <v>1</v>
      </c>
      <c r="D32" s="185">
        <f>'ІІІ. Рух грош. коштів'!D81</f>
        <v>82</v>
      </c>
      <c r="E32" s="185">
        <f>'ІІІ. Рух грош. коштів'!I81</f>
        <v>6</v>
      </c>
      <c r="F32" s="185">
        <f>'ІІІ. Рух грош. коштів'!E81</f>
        <v>82</v>
      </c>
      <c r="G32" s="185">
        <f>E37</f>
        <v>1</v>
      </c>
      <c r="H32" s="185">
        <f>G37</f>
        <v>370.60000000000014</v>
      </c>
      <c r="I32" s="185">
        <f>H37</f>
        <v>758.6800000000004</v>
      </c>
      <c r="J32" s="185">
        <f>I37</f>
        <v>1166.1640000000007</v>
      </c>
    </row>
    <row r="33" spans="1:10" ht="37.5">
      <c r="A33" s="111" t="s">
        <v>159</v>
      </c>
      <c r="B33" s="104">
        <f>'ІІІ. Рух грош. коштів'!B24</f>
        <v>3090</v>
      </c>
      <c r="C33" s="185">
        <f>'ІІІ. Рух грош. коштів'!C24</f>
        <v>20.82</v>
      </c>
      <c r="D33" s="185">
        <f>'ІІІ. Рух грош. коштів'!D24</f>
        <v>-2393</v>
      </c>
      <c r="E33" s="185">
        <f>'ІІІ. Рух грош. коштів'!I24</f>
        <v>-1026</v>
      </c>
      <c r="F33" s="185">
        <f>'ІІІ. Рух грош. коштів'!E24</f>
        <v>-1018</v>
      </c>
      <c r="G33" s="173">
        <f>(E33+355)*105.6%</f>
        <v>-708.57600000000002</v>
      </c>
      <c r="H33" s="173">
        <f t="shared" ref="H33:J33" si="14">G33*105%</f>
        <v>-744.00480000000005</v>
      </c>
      <c r="I33" s="173">
        <f t="shared" si="14"/>
        <v>-781.20504000000005</v>
      </c>
      <c r="J33" s="173">
        <f t="shared" si="14"/>
        <v>-820.26529200000004</v>
      </c>
    </row>
    <row r="34" spans="1:10" ht="37.5">
      <c r="A34" s="111" t="s">
        <v>249</v>
      </c>
      <c r="B34" s="104">
        <f>'ІІІ. Рух грош. коштів'!B49</f>
        <v>3320</v>
      </c>
      <c r="C34" s="185">
        <f>'ІІІ. Рух грош. коштів'!C49</f>
        <v>-61</v>
      </c>
      <c r="D34" s="185">
        <f>'ІІІ. Рух грош. коштів'!D49</f>
        <v>-170</v>
      </c>
      <c r="E34" s="185">
        <f>'ІІІ. Рух грош. коштів'!I49</f>
        <v>0</v>
      </c>
      <c r="F34" s="185">
        <f>'ІІІ. Рух грош. коштів'!E49</f>
        <v>-114</v>
      </c>
      <c r="G34" s="173">
        <f t="shared" ref="G34:G36" si="15">E34*105.6%</f>
        <v>0</v>
      </c>
      <c r="H34" s="173">
        <f t="shared" ref="H34:J34" si="16">G34*105%</f>
        <v>0</v>
      </c>
      <c r="I34" s="173">
        <f t="shared" si="16"/>
        <v>0</v>
      </c>
      <c r="J34" s="173">
        <f t="shared" si="16"/>
        <v>0</v>
      </c>
    </row>
    <row r="35" spans="1:10" ht="37.5">
      <c r="A35" s="111" t="s">
        <v>160</v>
      </c>
      <c r="B35" s="104">
        <f>'ІІІ. Рух грош. коштів'!B79</f>
        <v>3580</v>
      </c>
      <c r="C35" s="185">
        <f>'ІІІ. Рух грош. коштів'!C79</f>
        <v>122</v>
      </c>
      <c r="D35" s="185">
        <f>'ІІІ. Рух грош. коштів'!D79</f>
        <v>2481</v>
      </c>
      <c r="E35" s="185">
        <f>'ІІІ. Рух грош. коштів'!I79</f>
        <v>1021</v>
      </c>
      <c r="F35" s="185">
        <f>'ІІІ. Рух грош. коштів'!E79</f>
        <v>1056</v>
      </c>
      <c r="G35" s="173">
        <f t="shared" si="15"/>
        <v>1078.1760000000002</v>
      </c>
      <c r="H35" s="173">
        <f t="shared" ref="H35:J35" si="17">G35*105%</f>
        <v>1132.0848000000003</v>
      </c>
      <c r="I35" s="173">
        <f t="shared" si="17"/>
        <v>1188.6890400000004</v>
      </c>
      <c r="J35" s="173">
        <f t="shared" si="17"/>
        <v>1248.1234920000004</v>
      </c>
    </row>
    <row r="36" spans="1:10" ht="37.5">
      <c r="A36" s="111" t="s">
        <v>184</v>
      </c>
      <c r="B36" s="104">
        <f>'ІІІ. Рух грош. коштів'!B82</f>
        <v>3610</v>
      </c>
      <c r="C36" s="185">
        <f>'ІІІ. Рух грош. коштів'!C82</f>
        <v>0</v>
      </c>
      <c r="D36" s="185">
        <f>'ІІІ. Рух грош. коштів'!D82</f>
        <v>0</v>
      </c>
      <c r="E36" s="185">
        <f>'ІІІ. Рух грош. коштів'!I82</f>
        <v>0</v>
      </c>
      <c r="F36" s="185">
        <f>'ІІІ. Рух грош. коштів'!E82</f>
        <v>0</v>
      </c>
      <c r="G36" s="173">
        <f t="shared" si="15"/>
        <v>0</v>
      </c>
      <c r="H36" s="173">
        <f t="shared" ref="H36:J36" si="18">G36*105%</f>
        <v>0</v>
      </c>
      <c r="I36" s="173">
        <f t="shared" si="18"/>
        <v>0</v>
      </c>
      <c r="J36" s="173">
        <f t="shared" si="18"/>
        <v>0</v>
      </c>
    </row>
    <row r="37" spans="1:10" ht="20.100000000000001" customHeight="1">
      <c r="A37" s="113" t="s">
        <v>161</v>
      </c>
      <c r="B37" s="104">
        <f>'ІІІ. Рух грош. коштів'!B83</f>
        <v>3620</v>
      </c>
      <c r="C37" s="185">
        <f>'ІІІ. Рух грош. коштів'!C83</f>
        <v>82.82</v>
      </c>
      <c r="D37" s="185">
        <f>'ІІІ. Рух грош. коштів'!D83</f>
        <v>0</v>
      </c>
      <c r="E37" s="185">
        <f>'ІІІ. Рух грош. коштів'!I83</f>
        <v>1</v>
      </c>
      <c r="F37" s="185">
        <f>'ІІІ. Рух грош. коштів'!E83</f>
        <v>6</v>
      </c>
      <c r="G37" s="185">
        <f>SUM(G32:G36)</f>
        <v>370.60000000000014</v>
      </c>
      <c r="H37" s="185">
        <f>SUM(H32:H36)</f>
        <v>758.6800000000004</v>
      </c>
      <c r="I37" s="185">
        <f>SUM(I32:I36)</f>
        <v>1166.1640000000007</v>
      </c>
      <c r="J37" s="185">
        <f>SUM(J32:J36)</f>
        <v>1594.022200000001</v>
      </c>
    </row>
    <row r="38" spans="1:10" ht="24.95" customHeight="1">
      <c r="A38" s="309" t="s">
        <v>228</v>
      </c>
      <c r="B38" s="310"/>
      <c r="C38" s="310"/>
      <c r="D38" s="310"/>
      <c r="E38" s="310"/>
      <c r="F38" s="310"/>
      <c r="G38" s="310"/>
      <c r="H38" s="310"/>
      <c r="I38" s="310"/>
      <c r="J38" s="311"/>
    </row>
    <row r="39" spans="1:10" ht="20.100000000000001" customHeight="1">
      <c r="A39" s="111" t="s">
        <v>227</v>
      </c>
      <c r="B39" s="104">
        <f>'IV. Кап. інвестиції'!B6</f>
        <v>4000</v>
      </c>
      <c r="C39" s="185">
        <f>'IV. Кап. інвестиції'!C6</f>
        <v>61</v>
      </c>
      <c r="D39" s="185">
        <f>'IV. Кап. інвестиції'!D6</f>
        <v>170</v>
      </c>
      <c r="E39" s="185">
        <f>'IV. Кап. інвестиції'!I6</f>
        <v>0</v>
      </c>
      <c r="F39" s="185">
        <f>'IV. Кап. інвестиції'!E6</f>
        <v>114</v>
      </c>
      <c r="G39" s="173">
        <f>E39*105.9%</f>
        <v>0</v>
      </c>
      <c r="H39" s="173">
        <f>G39*105%</f>
        <v>0</v>
      </c>
      <c r="I39" s="173">
        <f>H39*105%</f>
        <v>0</v>
      </c>
      <c r="J39" s="173">
        <f>I39*105%</f>
        <v>0</v>
      </c>
    </row>
    <row r="40" spans="1:10" ht="24.95" customHeight="1">
      <c r="A40" s="302" t="s">
        <v>231</v>
      </c>
      <c r="B40" s="302"/>
      <c r="C40" s="302"/>
      <c r="D40" s="302"/>
      <c r="E40" s="302"/>
      <c r="F40" s="302"/>
      <c r="G40" s="302"/>
      <c r="H40" s="302"/>
      <c r="I40" s="302"/>
      <c r="J40" s="302"/>
    </row>
    <row r="41" spans="1:10" ht="20.100000000000001" customHeight="1">
      <c r="A41" s="111" t="s">
        <v>187</v>
      </c>
      <c r="B41" s="104">
        <f>' V. Коефіцієнти'!B9</f>
        <v>5020</v>
      </c>
      <c r="C41" s="185">
        <f>' V. Коефіцієнти'!D9</f>
        <v>0</v>
      </c>
      <c r="D41" s="185">
        <f>D22/D48</f>
        <v>-0.44389438943894388</v>
      </c>
      <c r="E41" s="185">
        <f>' V. Коефіцієнти'!G9</f>
        <v>-0.19398752127056154</v>
      </c>
      <c r="F41" s="185">
        <f>' V. Коефіцієнти'!F9</f>
        <v>-0.19457524957619138</v>
      </c>
      <c r="G41" s="107" t="s">
        <v>240</v>
      </c>
      <c r="H41" s="107" t="s">
        <v>240</v>
      </c>
      <c r="I41" s="107" t="s">
        <v>240</v>
      </c>
      <c r="J41" s="107" t="s">
        <v>240</v>
      </c>
    </row>
    <row r="42" spans="1:10" ht="37.5">
      <c r="A42" s="111" t="s">
        <v>183</v>
      </c>
      <c r="B42" s="104">
        <f>' V. Коефіцієнти'!B10</f>
        <v>5030</v>
      </c>
      <c r="C42" s="185">
        <f>' V. Коефіцієнти'!D10</f>
        <v>0</v>
      </c>
      <c r="D42" s="185">
        <f>D22/D54</f>
        <v>-0.46539792387543255</v>
      </c>
      <c r="E42" s="185">
        <f>' V. Коефіцієнти'!G10</f>
        <v>-0.1972318339100346</v>
      </c>
      <c r="F42" s="185">
        <f>' V. Коефіцієнти'!F10</f>
        <v>-0.19857747020376779</v>
      </c>
      <c r="G42" s="107" t="s">
        <v>240</v>
      </c>
      <c r="H42" s="107" t="s">
        <v>240</v>
      </c>
      <c r="I42" s="107" t="s">
        <v>240</v>
      </c>
      <c r="J42" s="107" t="s">
        <v>240</v>
      </c>
    </row>
    <row r="43" spans="1:10" ht="20.100000000000001" customHeight="1">
      <c r="A43" s="111" t="s">
        <v>247</v>
      </c>
      <c r="B43" s="104">
        <f>' V. Коефіцієнти'!B14</f>
        <v>5110</v>
      </c>
      <c r="C43" s="185" t="str">
        <f>' V. Коефіцієнти'!D14</f>
        <v>Х</v>
      </c>
      <c r="D43" s="185" t="str">
        <f>' V. Коефіцієнти'!E14</f>
        <v>Х</v>
      </c>
      <c r="E43" s="185" t="str">
        <f>' V. Коефіцієнти'!G14</f>
        <v>Х</v>
      </c>
      <c r="F43" s="185" t="str">
        <f>' V. Коефіцієнти'!F14</f>
        <v>Х</v>
      </c>
      <c r="G43" s="107" t="s">
        <v>240</v>
      </c>
      <c r="H43" s="107" t="s">
        <v>240</v>
      </c>
      <c r="I43" s="107" t="s">
        <v>240</v>
      </c>
      <c r="J43" s="107" t="s">
        <v>240</v>
      </c>
    </row>
    <row r="44" spans="1:10" ht="24.95" customHeight="1">
      <c r="A44" s="305" t="s">
        <v>230</v>
      </c>
      <c r="B44" s="305"/>
      <c r="C44" s="305"/>
      <c r="D44" s="305"/>
      <c r="E44" s="305"/>
      <c r="F44" s="305"/>
      <c r="G44" s="305"/>
      <c r="H44" s="305"/>
      <c r="I44" s="305"/>
      <c r="J44" s="305"/>
    </row>
    <row r="45" spans="1:10" ht="20.100000000000001" customHeight="1">
      <c r="A45" s="111" t="s">
        <v>162</v>
      </c>
      <c r="B45" s="104">
        <v>6000</v>
      </c>
      <c r="C45" s="173">
        <v>5305</v>
      </c>
      <c r="D45" s="173">
        <v>5410</v>
      </c>
      <c r="E45" s="173">
        <v>5252</v>
      </c>
      <c r="F45" s="222">
        <v>5269</v>
      </c>
      <c r="G45" s="114" t="s">
        <v>240</v>
      </c>
      <c r="H45" s="114" t="s">
        <v>240</v>
      </c>
      <c r="I45" s="114" t="s">
        <v>240</v>
      </c>
      <c r="J45" s="114" t="s">
        <v>240</v>
      </c>
    </row>
    <row r="46" spans="1:10" ht="20.100000000000001" customHeight="1">
      <c r="A46" s="111" t="s">
        <v>163</v>
      </c>
      <c r="B46" s="104">
        <v>6010</v>
      </c>
      <c r="C46" s="173">
        <v>131</v>
      </c>
      <c r="D46" s="173">
        <v>44</v>
      </c>
      <c r="E46" s="173">
        <v>37</v>
      </c>
      <c r="F46" s="173">
        <v>40</v>
      </c>
      <c r="G46" s="114" t="s">
        <v>240</v>
      </c>
      <c r="H46" s="114" t="s">
        <v>240</v>
      </c>
      <c r="I46" s="114" t="s">
        <v>240</v>
      </c>
      <c r="J46" s="114" t="s">
        <v>240</v>
      </c>
    </row>
    <row r="47" spans="1:10" ht="37.5">
      <c r="A47" s="111" t="s">
        <v>277</v>
      </c>
      <c r="B47" s="104">
        <v>6020</v>
      </c>
      <c r="C47" s="173">
        <v>83</v>
      </c>
      <c r="D47" s="173">
        <v>0</v>
      </c>
      <c r="E47" s="173">
        <f>'ІІІ. Рух грош. коштів'!I83</f>
        <v>1</v>
      </c>
      <c r="F47" s="173">
        <f>'ІІІ. Рух грош. коштів'!E83</f>
        <v>6</v>
      </c>
      <c r="G47" s="114" t="s">
        <v>240</v>
      </c>
      <c r="H47" s="114" t="s">
        <v>240</v>
      </c>
      <c r="I47" s="114" t="s">
        <v>240</v>
      </c>
      <c r="J47" s="114" t="s">
        <v>240</v>
      </c>
    </row>
    <row r="48" spans="1:10" s="5" customFormat="1" ht="20.100000000000001" customHeight="1">
      <c r="A48" s="113" t="s">
        <v>281</v>
      </c>
      <c r="B48" s="104">
        <v>6030</v>
      </c>
      <c r="C48" s="173">
        <f>C46+C45</f>
        <v>5436</v>
      </c>
      <c r="D48" s="173">
        <f>D46+D45</f>
        <v>5454</v>
      </c>
      <c r="E48" s="173">
        <f>E46+E45</f>
        <v>5289</v>
      </c>
      <c r="F48" s="173">
        <f>F46+F45</f>
        <v>5309</v>
      </c>
      <c r="G48" s="114" t="s">
        <v>240</v>
      </c>
      <c r="H48" s="114" t="s">
        <v>240</v>
      </c>
      <c r="I48" s="114" t="s">
        <v>240</v>
      </c>
      <c r="J48" s="114" t="s">
        <v>240</v>
      </c>
    </row>
    <row r="49" spans="1:10" ht="20.100000000000001" customHeight="1">
      <c r="A49" s="111" t="s">
        <v>185</v>
      </c>
      <c r="B49" s="104">
        <v>6040</v>
      </c>
      <c r="C49" s="173">
        <v>0</v>
      </c>
      <c r="D49" s="173"/>
      <c r="E49" s="173">
        <v>0</v>
      </c>
      <c r="F49" s="173">
        <v>0</v>
      </c>
      <c r="G49" s="114" t="s">
        <v>240</v>
      </c>
      <c r="H49" s="114" t="s">
        <v>240</v>
      </c>
      <c r="I49" s="114" t="s">
        <v>240</v>
      </c>
      <c r="J49" s="114" t="s">
        <v>240</v>
      </c>
    </row>
    <row r="50" spans="1:10" ht="20.100000000000001" customHeight="1">
      <c r="A50" s="111" t="s">
        <v>186</v>
      </c>
      <c r="B50" s="104">
        <v>6050</v>
      </c>
      <c r="C50" s="173">
        <v>150</v>
      </c>
      <c r="D50" s="173">
        <v>252</v>
      </c>
      <c r="E50" s="173">
        <v>87</v>
      </c>
      <c r="F50" s="173">
        <v>107</v>
      </c>
      <c r="G50" s="114" t="s">
        <v>240</v>
      </c>
      <c r="H50" s="114" t="s">
        <v>240</v>
      </c>
      <c r="I50" s="114" t="s">
        <v>240</v>
      </c>
      <c r="J50" s="114" t="s">
        <v>240</v>
      </c>
    </row>
    <row r="51" spans="1:10" s="5" customFormat="1" ht="20.100000000000001" customHeight="1">
      <c r="A51" s="113" t="s">
        <v>280</v>
      </c>
      <c r="B51" s="104">
        <v>6060</v>
      </c>
      <c r="C51" s="221">
        <f>SUM(C49:C50)</f>
        <v>150</v>
      </c>
      <c r="D51" s="221">
        <f>SUM(D49:D50)</f>
        <v>252</v>
      </c>
      <c r="E51" s="221">
        <v>87</v>
      </c>
      <c r="F51" s="221">
        <v>107</v>
      </c>
      <c r="G51" s="114" t="s">
        <v>240</v>
      </c>
      <c r="H51" s="114" t="s">
        <v>240</v>
      </c>
      <c r="I51" s="114" t="s">
        <v>240</v>
      </c>
      <c r="J51" s="114" t="s">
        <v>240</v>
      </c>
    </row>
    <row r="52" spans="1:10" ht="20.100000000000001" customHeight="1">
      <c r="A52" s="111" t="s">
        <v>278</v>
      </c>
      <c r="B52" s="104">
        <v>6070</v>
      </c>
      <c r="C52" s="173">
        <v>0</v>
      </c>
      <c r="D52" s="173"/>
      <c r="E52" s="173">
        <v>0</v>
      </c>
      <c r="F52" s="222">
        <v>0</v>
      </c>
      <c r="G52" s="114" t="s">
        <v>240</v>
      </c>
      <c r="H52" s="114" t="s">
        <v>240</v>
      </c>
      <c r="I52" s="114" t="s">
        <v>240</v>
      </c>
      <c r="J52" s="114" t="s">
        <v>240</v>
      </c>
    </row>
    <row r="53" spans="1:10" ht="20.100000000000001" customHeight="1">
      <c r="A53" s="111" t="s">
        <v>279</v>
      </c>
      <c r="B53" s="104">
        <v>6080</v>
      </c>
      <c r="C53" s="173">
        <v>0</v>
      </c>
      <c r="D53" s="173"/>
      <c r="E53" s="173">
        <v>0</v>
      </c>
      <c r="F53" s="222">
        <v>0</v>
      </c>
      <c r="G53" s="114" t="s">
        <v>240</v>
      </c>
      <c r="H53" s="114" t="s">
        <v>240</v>
      </c>
      <c r="I53" s="114" t="s">
        <v>240</v>
      </c>
      <c r="J53" s="114" t="s">
        <v>240</v>
      </c>
    </row>
    <row r="54" spans="1:10" s="5" customFormat="1" ht="20.100000000000001" customHeight="1">
      <c r="A54" s="113" t="s">
        <v>164</v>
      </c>
      <c r="B54" s="104">
        <v>6090</v>
      </c>
      <c r="C54" s="173">
        <v>5286</v>
      </c>
      <c r="D54" s="173">
        <v>5202</v>
      </c>
      <c r="E54" s="173">
        <v>5202</v>
      </c>
      <c r="F54" s="222">
        <v>5202</v>
      </c>
      <c r="G54" s="114" t="s">
        <v>240</v>
      </c>
      <c r="H54" s="114" t="s">
        <v>240</v>
      </c>
      <c r="I54" s="114" t="s">
        <v>240</v>
      </c>
      <c r="J54" s="114" t="s">
        <v>240</v>
      </c>
    </row>
    <row r="55" spans="1:10" s="5" customFormat="1" ht="24.95" customHeight="1">
      <c r="A55" s="67"/>
      <c r="B55" s="117"/>
      <c r="C55" s="134"/>
      <c r="D55" s="135"/>
      <c r="E55" s="208"/>
      <c r="F55" s="135"/>
      <c r="G55" s="136"/>
      <c r="H55" s="136"/>
      <c r="I55" s="136"/>
      <c r="J55" s="136"/>
    </row>
    <row r="56" spans="1:10" ht="24.95" customHeight="1">
      <c r="A56" s="120"/>
      <c r="B56" s="117"/>
      <c r="C56" s="136"/>
      <c r="D56" s="137"/>
      <c r="E56" s="137"/>
      <c r="F56" s="137"/>
      <c r="G56" s="137"/>
      <c r="H56" s="137"/>
      <c r="I56" s="137"/>
      <c r="J56" s="137"/>
    </row>
    <row r="57" spans="1:10" ht="20.25">
      <c r="A57" s="138" t="s">
        <v>428</v>
      </c>
      <c r="B57" s="139"/>
      <c r="C57" s="303" t="s">
        <v>118</v>
      </c>
      <c r="D57" s="304"/>
      <c r="E57" s="304"/>
      <c r="F57" s="304"/>
      <c r="G57" s="140"/>
      <c r="H57" s="308" t="s">
        <v>451</v>
      </c>
      <c r="I57" s="308"/>
      <c r="J57" s="308"/>
    </row>
    <row r="58" spans="1:10" s="1" customFormat="1" ht="21" customHeight="1">
      <c r="A58" s="117" t="s">
        <v>82</v>
      </c>
      <c r="B58" s="116"/>
      <c r="C58" s="294" t="s">
        <v>83</v>
      </c>
      <c r="D58" s="294"/>
      <c r="E58" s="294"/>
      <c r="F58" s="294"/>
      <c r="G58" s="141"/>
      <c r="H58" s="295" t="s">
        <v>114</v>
      </c>
      <c r="I58" s="295"/>
      <c r="J58" s="295"/>
    </row>
    <row r="60" spans="1:10">
      <c r="A60" s="51"/>
    </row>
    <row r="61" spans="1:10">
      <c r="A61" s="51"/>
    </row>
    <row r="62" spans="1:10">
      <c r="A62" s="51"/>
    </row>
    <row r="63" spans="1:10" s="25" customFormat="1">
      <c r="A63" s="51"/>
      <c r="G63" s="2"/>
      <c r="H63" s="2"/>
      <c r="I63" s="2"/>
      <c r="J63" s="2"/>
    </row>
    <row r="64" spans="1:10" s="25" customFormat="1">
      <c r="A64" s="51"/>
      <c r="G64" s="2"/>
      <c r="H64" s="2"/>
      <c r="I64" s="2"/>
      <c r="J64" s="2"/>
    </row>
    <row r="65" spans="1:10" s="25" customFormat="1">
      <c r="A65" s="51"/>
      <c r="G65" s="2"/>
      <c r="H65" s="2"/>
      <c r="I65" s="2"/>
      <c r="J65" s="2"/>
    </row>
    <row r="66" spans="1:10" s="25" customFormat="1">
      <c r="A66" s="51"/>
      <c r="G66" s="2"/>
      <c r="H66" s="2"/>
      <c r="I66" s="2"/>
      <c r="J66" s="2"/>
    </row>
    <row r="67" spans="1:10" s="25" customFormat="1">
      <c r="A67" s="51"/>
      <c r="G67" s="2"/>
      <c r="H67" s="2"/>
      <c r="I67" s="2"/>
      <c r="J67" s="2"/>
    </row>
    <row r="68" spans="1:10" s="25" customFormat="1">
      <c r="A68" s="51"/>
      <c r="G68" s="2"/>
      <c r="H68" s="2"/>
      <c r="I68" s="2"/>
      <c r="J68" s="2"/>
    </row>
    <row r="69" spans="1:10" s="25" customFormat="1">
      <c r="A69" s="51"/>
      <c r="G69" s="2"/>
      <c r="H69" s="2"/>
      <c r="I69" s="2"/>
      <c r="J69" s="2"/>
    </row>
    <row r="70" spans="1:10" s="25" customFormat="1">
      <c r="A70" s="51"/>
      <c r="G70" s="2"/>
      <c r="H70" s="2"/>
      <c r="I70" s="2"/>
      <c r="J70" s="2"/>
    </row>
    <row r="71" spans="1:10" s="25" customFormat="1">
      <c r="A71" s="51"/>
      <c r="G71" s="2"/>
      <c r="H71" s="2"/>
      <c r="I71" s="2"/>
      <c r="J71" s="2"/>
    </row>
    <row r="72" spans="1:10" s="25" customFormat="1">
      <c r="A72" s="51"/>
      <c r="G72" s="2"/>
      <c r="H72" s="2"/>
      <c r="I72" s="2"/>
      <c r="J72" s="2"/>
    </row>
    <row r="73" spans="1:10" s="25" customFormat="1">
      <c r="A73" s="51"/>
      <c r="G73" s="2"/>
      <c r="H73" s="2"/>
      <c r="I73" s="2"/>
      <c r="J73" s="2"/>
    </row>
    <row r="74" spans="1:10" s="25" customFormat="1">
      <c r="A74" s="51"/>
      <c r="G74" s="2"/>
      <c r="H74" s="2"/>
      <c r="I74" s="2"/>
      <c r="J74" s="2"/>
    </row>
    <row r="75" spans="1:10" s="25" customFormat="1">
      <c r="A75" s="51"/>
      <c r="G75" s="2"/>
      <c r="H75" s="2"/>
      <c r="I75" s="2"/>
      <c r="J75" s="2"/>
    </row>
    <row r="76" spans="1:10" s="25" customFormat="1">
      <c r="A76" s="51"/>
      <c r="G76" s="2"/>
      <c r="H76" s="2"/>
      <c r="I76" s="2"/>
      <c r="J76" s="2"/>
    </row>
    <row r="77" spans="1:10" s="25" customFormat="1">
      <c r="A77" s="51"/>
      <c r="G77" s="2"/>
      <c r="H77" s="2"/>
      <c r="I77" s="2"/>
      <c r="J77" s="2"/>
    </row>
    <row r="78" spans="1:10" s="25" customFormat="1">
      <c r="A78" s="51"/>
      <c r="G78" s="2"/>
      <c r="H78" s="2"/>
      <c r="I78" s="2"/>
      <c r="J78" s="2"/>
    </row>
    <row r="79" spans="1:10" s="25" customFormat="1">
      <c r="A79" s="51"/>
      <c r="G79" s="2"/>
      <c r="H79" s="2"/>
      <c r="I79" s="2"/>
      <c r="J79" s="2"/>
    </row>
    <row r="80" spans="1:10" s="25" customFormat="1">
      <c r="A80" s="51"/>
      <c r="G80" s="2"/>
      <c r="H80" s="2"/>
      <c r="I80" s="2"/>
      <c r="J80" s="2"/>
    </row>
    <row r="81" spans="1:10" s="25" customFormat="1">
      <c r="A81" s="51"/>
      <c r="G81" s="2"/>
      <c r="H81" s="2"/>
      <c r="I81" s="2"/>
      <c r="J81" s="2"/>
    </row>
    <row r="82" spans="1:10" s="25" customFormat="1">
      <c r="A82" s="51"/>
      <c r="G82" s="2"/>
      <c r="H82" s="2"/>
      <c r="I82" s="2"/>
      <c r="J82" s="2"/>
    </row>
    <row r="83" spans="1:10" s="25" customFormat="1">
      <c r="A83" s="51"/>
      <c r="G83" s="2"/>
      <c r="H83" s="2"/>
      <c r="I83" s="2"/>
      <c r="J83" s="2"/>
    </row>
    <row r="84" spans="1:10" s="25" customFormat="1">
      <c r="A84" s="51"/>
      <c r="G84" s="2"/>
      <c r="H84" s="2"/>
      <c r="I84" s="2"/>
      <c r="J84" s="2"/>
    </row>
    <row r="85" spans="1:10" s="25" customFormat="1">
      <c r="A85" s="51"/>
      <c r="G85" s="2"/>
      <c r="H85" s="2"/>
      <c r="I85" s="2"/>
      <c r="J85" s="2"/>
    </row>
    <row r="86" spans="1:10" s="25" customFormat="1">
      <c r="A86" s="51"/>
      <c r="G86" s="2"/>
      <c r="H86" s="2"/>
      <c r="I86" s="2"/>
      <c r="J86" s="2"/>
    </row>
    <row r="87" spans="1:10" s="25" customFormat="1">
      <c r="A87" s="51"/>
      <c r="G87" s="2"/>
      <c r="H87" s="2"/>
      <c r="I87" s="2"/>
      <c r="J87" s="2"/>
    </row>
    <row r="88" spans="1:10" s="25" customFormat="1">
      <c r="A88" s="51"/>
      <c r="G88" s="2"/>
      <c r="H88" s="2"/>
      <c r="I88" s="2"/>
      <c r="J88" s="2"/>
    </row>
    <row r="89" spans="1:10" s="25" customFormat="1">
      <c r="A89" s="51"/>
      <c r="G89" s="2"/>
      <c r="H89" s="2"/>
      <c r="I89" s="2"/>
      <c r="J89" s="2"/>
    </row>
    <row r="90" spans="1:10" s="25" customFormat="1">
      <c r="A90" s="51"/>
      <c r="G90" s="2"/>
      <c r="H90" s="2"/>
      <c r="I90" s="2"/>
      <c r="J90" s="2"/>
    </row>
    <row r="91" spans="1:10" s="25" customFormat="1">
      <c r="A91" s="51"/>
      <c r="G91" s="2"/>
      <c r="H91" s="2"/>
      <c r="I91" s="2"/>
      <c r="J91" s="2"/>
    </row>
    <row r="92" spans="1:10" s="25" customFormat="1">
      <c r="A92" s="51"/>
      <c r="G92" s="2"/>
      <c r="H92" s="2"/>
      <c r="I92" s="2"/>
      <c r="J92" s="2"/>
    </row>
    <row r="93" spans="1:10" s="25" customFormat="1">
      <c r="A93" s="51"/>
      <c r="G93" s="2"/>
      <c r="H93" s="2"/>
      <c r="I93" s="2"/>
      <c r="J93" s="2"/>
    </row>
    <row r="94" spans="1:10" s="25" customFormat="1">
      <c r="A94" s="51"/>
      <c r="G94" s="2"/>
      <c r="H94" s="2"/>
      <c r="I94" s="2"/>
      <c r="J94" s="2"/>
    </row>
    <row r="95" spans="1:10" s="25" customFormat="1">
      <c r="A95" s="51"/>
      <c r="G95" s="2"/>
      <c r="H95" s="2"/>
      <c r="I95" s="2"/>
      <c r="J95" s="2"/>
    </row>
    <row r="96" spans="1:10" s="25" customFormat="1">
      <c r="A96" s="51"/>
      <c r="G96" s="2"/>
      <c r="H96" s="2"/>
      <c r="I96" s="2"/>
      <c r="J96" s="2"/>
    </row>
    <row r="97" spans="1:10" s="25" customFormat="1">
      <c r="A97" s="51"/>
      <c r="G97" s="2"/>
      <c r="H97" s="2"/>
      <c r="I97" s="2"/>
      <c r="J97" s="2"/>
    </row>
    <row r="98" spans="1:10" s="25" customFormat="1">
      <c r="A98" s="51"/>
      <c r="G98" s="2"/>
      <c r="H98" s="2"/>
      <c r="I98" s="2"/>
      <c r="J98" s="2"/>
    </row>
    <row r="99" spans="1:10" s="25" customFormat="1">
      <c r="A99" s="51"/>
      <c r="G99" s="2"/>
      <c r="H99" s="2"/>
      <c r="I99" s="2"/>
      <c r="J99" s="2"/>
    </row>
    <row r="100" spans="1:10" s="25" customFormat="1">
      <c r="A100" s="51"/>
      <c r="G100" s="2"/>
      <c r="H100" s="2"/>
      <c r="I100" s="2"/>
      <c r="J100" s="2"/>
    </row>
    <row r="101" spans="1:10" s="25" customFormat="1">
      <c r="A101" s="51"/>
      <c r="G101" s="2"/>
      <c r="H101" s="2"/>
      <c r="I101" s="2"/>
      <c r="J101" s="2"/>
    </row>
    <row r="102" spans="1:10" s="25" customFormat="1">
      <c r="A102" s="51"/>
      <c r="G102" s="2"/>
      <c r="H102" s="2"/>
      <c r="I102" s="2"/>
      <c r="J102" s="2"/>
    </row>
    <row r="103" spans="1:10" s="25" customFormat="1">
      <c r="A103" s="51"/>
      <c r="G103" s="2"/>
      <c r="H103" s="2"/>
      <c r="I103" s="2"/>
      <c r="J103" s="2"/>
    </row>
    <row r="104" spans="1:10" s="25" customFormat="1">
      <c r="A104" s="51"/>
      <c r="G104" s="2"/>
      <c r="H104" s="2"/>
      <c r="I104" s="2"/>
      <c r="J104" s="2"/>
    </row>
    <row r="105" spans="1:10" s="25" customFormat="1">
      <c r="A105" s="51"/>
      <c r="G105" s="2"/>
      <c r="H105" s="2"/>
      <c r="I105" s="2"/>
      <c r="J105" s="2"/>
    </row>
    <row r="106" spans="1:10" s="25" customFormat="1">
      <c r="A106" s="51"/>
      <c r="G106" s="2"/>
      <c r="H106" s="2"/>
      <c r="I106" s="2"/>
      <c r="J106" s="2"/>
    </row>
    <row r="107" spans="1:10" s="25" customFormat="1">
      <c r="A107" s="51"/>
      <c r="G107" s="2"/>
      <c r="H107" s="2"/>
      <c r="I107" s="2"/>
      <c r="J107" s="2"/>
    </row>
    <row r="108" spans="1:10" s="25" customFormat="1">
      <c r="A108" s="51"/>
      <c r="G108" s="2"/>
      <c r="H108" s="2"/>
      <c r="I108" s="2"/>
      <c r="J108" s="2"/>
    </row>
    <row r="109" spans="1:10" s="25" customFormat="1">
      <c r="A109" s="51"/>
      <c r="G109" s="2"/>
      <c r="H109" s="2"/>
      <c r="I109" s="2"/>
      <c r="J109" s="2"/>
    </row>
    <row r="110" spans="1:10" s="25" customFormat="1">
      <c r="A110" s="51"/>
      <c r="G110" s="2"/>
      <c r="H110" s="2"/>
      <c r="I110" s="2"/>
      <c r="J110" s="2"/>
    </row>
    <row r="111" spans="1:10" s="25" customFormat="1">
      <c r="A111" s="51"/>
      <c r="G111" s="2"/>
      <c r="H111" s="2"/>
      <c r="I111" s="2"/>
      <c r="J111" s="2"/>
    </row>
    <row r="112" spans="1:10" s="25" customFormat="1">
      <c r="A112" s="51"/>
      <c r="G112" s="2"/>
      <c r="H112" s="2"/>
      <c r="I112" s="2"/>
      <c r="J112" s="2"/>
    </row>
    <row r="113" spans="1:10" s="25" customFormat="1">
      <c r="A113" s="51"/>
      <c r="G113" s="2"/>
      <c r="H113" s="2"/>
      <c r="I113" s="2"/>
      <c r="J113" s="2"/>
    </row>
    <row r="114" spans="1:10" s="25" customFormat="1">
      <c r="A114" s="51"/>
      <c r="G114" s="2"/>
      <c r="H114" s="2"/>
      <c r="I114" s="2"/>
      <c r="J114" s="2"/>
    </row>
    <row r="115" spans="1:10" s="25" customFormat="1">
      <c r="A115" s="51"/>
      <c r="G115" s="2"/>
      <c r="H115" s="2"/>
      <c r="I115" s="2"/>
      <c r="J115" s="2"/>
    </row>
    <row r="116" spans="1:10" s="25" customFormat="1">
      <c r="A116" s="51"/>
      <c r="G116" s="2"/>
      <c r="H116" s="2"/>
      <c r="I116" s="2"/>
      <c r="J116" s="2"/>
    </row>
    <row r="117" spans="1:10" s="25" customFormat="1">
      <c r="A117" s="51"/>
      <c r="G117" s="2"/>
      <c r="H117" s="2"/>
      <c r="I117" s="2"/>
      <c r="J117" s="2"/>
    </row>
    <row r="118" spans="1:10" s="25" customFormat="1">
      <c r="A118" s="51"/>
      <c r="G118" s="2"/>
      <c r="H118" s="2"/>
      <c r="I118" s="2"/>
      <c r="J118" s="2"/>
    </row>
    <row r="119" spans="1:10" s="25" customFormat="1">
      <c r="A119" s="51"/>
      <c r="G119" s="2"/>
      <c r="H119" s="2"/>
      <c r="I119" s="2"/>
      <c r="J119" s="2"/>
    </row>
    <row r="120" spans="1:10" s="25" customFormat="1">
      <c r="A120" s="51"/>
      <c r="G120" s="2"/>
      <c r="H120" s="2"/>
      <c r="I120" s="2"/>
      <c r="J120" s="2"/>
    </row>
    <row r="121" spans="1:10" s="25" customFormat="1">
      <c r="A121" s="51"/>
      <c r="G121" s="2"/>
      <c r="H121" s="2"/>
      <c r="I121" s="2"/>
      <c r="J121" s="2"/>
    </row>
    <row r="122" spans="1:10" s="25" customFormat="1">
      <c r="A122" s="51"/>
      <c r="G122" s="2"/>
      <c r="H122" s="2"/>
      <c r="I122" s="2"/>
      <c r="J122" s="2"/>
    </row>
    <row r="123" spans="1:10" s="25" customFormat="1">
      <c r="A123" s="51"/>
      <c r="G123" s="2"/>
      <c r="H123" s="2"/>
      <c r="I123" s="2"/>
      <c r="J123" s="2"/>
    </row>
    <row r="124" spans="1:10" s="25" customFormat="1">
      <c r="A124" s="51"/>
      <c r="G124" s="2"/>
      <c r="H124" s="2"/>
      <c r="I124" s="2"/>
      <c r="J124" s="2"/>
    </row>
    <row r="125" spans="1:10" s="25" customFormat="1">
      <c r="A125" s="51"/>
      <c r="G125" s="2"/>
      <c r="H125" s="2"/>
      <c r="I125" s="2"/>
      <c r="J125" s="2"/>
    </row>
    <row r="126" spans="1:10" s="25" customFormat="1">
      <c r="A126" s="51"/>
      <c r="G126" s="2"/>
      <c r="H126" s="2"/>
      <c r="I126" s="2"/>
      <c r="J126" s="2"/>
    </row>
    <row r="127" spans="1:10" s="25" customFormat="1">
      <c r="A127" s="51"/>
      <c r="G127" s="2"/>
      <c r="H127" s="2"/>
      <c r="I127" s="2"/>
      <c r="J127" s="2"/>
    </row>
    <row r="128" spans="1:10" s="25" customFormat="1">
      <c r="A128" s="51"/>
      <c r="G128" s="2"/>
      <c r="H128" s="2"/>
      <c r="I128" s="2"/>
      <c r="J128" s="2"/>
    </row>
    <row r="129" spans="1:10" s="25" customFormat="1">
      <c r="A129" s="51"/>
      <c r="G129" s="2"/>
      <c r="H129" s="2"/>
      <c r="I129" s="2"/>
      <c r="J129" s="2"/>
    </row>
    <row r="130" spans="1:10" s="25" customFormat="1">
      <c r="A130" s="51"/>
      <c r="G130" s="2"/>
      <c r="H130" s="2"/>
      <c r="I130" s="2"/>
      <c r="J130" s="2"/>
    </row>
    <row r="131" spans="1:10" s="25" customFormat="1">
      <c r="A131" s="51"/>
      <c r="G131" s="2"/>
      <c r="H131" s="2"/>
      <c r="I131" s="2"/>
      <c r="J131" s="2"/>
    </row>
    <row r="132" spans="1:10" s="25" customFormat="1">
      <c r="A132" s="51"/>
      <c r="G132" s="2"/>
      <c r="H132" s="2"/>
      <c r="I132" s="2"/>
      <c r="J132" s="2"/>
    </row>
    <row r="133" spans="1:10" s="25" customFormat="1">
      <c r="A133" s="51"/>
      <c r="G133" s="2"/>
      <c r="H133" s="2"/>
      <c r="I133" s="2"/>
      <c r="J133" s="2"/>
    </row>
    <row r="134" spans="1:10" s="25" customFormat="1">
      <c r="A134" s="51"/>
      <c r="G134" s="2"/>
      <c r="H134" s="2"/>
      <c r="I134" s="2"/>
      <c r="J134" s="2"/>
    </row>
    <row r="135" spans="1:10" s="25" customFormat="1">
      <c r="A135" s="51"/>
      <c r="G135" s="2"/>
      <c r="H135" s="2"/>
      <c r="I135" s="2"/>
      <c r="J135" s="2"/>
    </row>
    <row r="136" spans="1:10" s="25" customFormat="1">
      <c r="A136" s="51"/>
      <c r="G136" s="2"/>
      <c r="H136" s="2"/>
      <c r="I136" s="2"/>
      <c r="J136" s="2"/>
    </row>
    <row r="137" spans="1:10" s="25" customFormat="1">
      <c r="A137" s="51"/>
      <c r="G137" s="2"/>
      <c r="H137" s="2"/>
      <c r="I137" s="2"/>
      <c r="J137" s="2"/>
    </row>
    <row r="138" spans="1:10" s="25" customFormat="1">
      <c r="A138" s="51"/>
      <c r="G138" s="2"/>
      <c r="H138" s="2"/>
      <c r="I138" s="2"/>
      <c r="J138" s="2"/>
    </row>
    <row r="139" spans="1:10" s="25" customFormat="1">
      <c r="A139" s="51"/>
      <c r="G139" s="2"/>
      <c r="H139" s="2"/>
      <c r="I139" s="2"/>
      <c r="J139" s="2"/>
    </row>
    <row r="140" spans="1:10" s="25" customFormat="1">
      <c r="A140" s="51"/>
      <c r="G140" s="2"/>
      <c r="H140" s="2"/>
      <c r="I140" s="2"/>
      <c r="J140" s="2"/>
    </row>
    <row r="141" spans="1:10" s="25" customFormat="1">
      <c r="A141" s="51"/>
      <c r="G141" s="2"/>
      <c r="H141" s="2"/>
      <c r="I141" s="2"/>
      <c r="J141" s="2"/>
    </row>
    <row r="142" spans="1:10" s="25" customFormat="1">
      <c r="A142" s="51"/>
      <c r="G142" s="2"/>
      <c r="H142" s="2"/>
      <c r="I142" s="2"/>
      <c r="J142" s="2"/>
    </row>
    <row r="143" spans="1:10" s="25" customFormat="1">
      <c r="A143" s="51"/>
      <c r="G143" s="2"/>
      <c r="H143" s="2"/>
      <c r="I143" s="2"/>
      <c r="J143" s="2"/>
    </row>
    <row r="144" spans="1:10" s="25" customFormat="1">
      <c r="A144" s="51"/>
      <c r="G144" s="2"/>
      <c r="H144" s="2"/>
      <c r="I144" s="2"/>
      <c r="J144" s="2"/>
    </row>
    <row r="145" spans="1:10" s="25" customFormat="1">
      <c r="A145" s="51"/>
      <c r="G145" s="2"/>
      <c r="H145" s="2"/>
      <c r="I145" s="2"/>
      <c r="J145" s="2"/>
    </row>
    <row r="146" spans="1:10" s="25" customFormat="1">
      <c r="A146" s="51"/>
      <c r="G146" s="2"/>
      <c r="H146" s="2"/>
      <c r="I146" s="2"/>
      <c r="J146" s="2"/>
    </row>
    <row r="147" spans="1:10" s="25" customFormat="1">
      <c r="A147" s="51"/>
      <c r="G147" s="2"/>
      <c r="H147" s="2"/>
      <c r="I147" s="2"/>
      <c r="J147" s="2"/>
    </row>
    <row r="148" spans="1:10" s="25" customFormat="1">
      <c r="A148" s="51"/>
      <c r="G148" s="2"/>
      <c r="H148" s="2"/>
      <c r="I148" s="2"/>
      <c r="J148" s="2"/>
    </row>
    <row r="149" spans="1:10" s="25" customFormat="1">
      <c r="A149" s="51"/>
      <c r="G149" s="2"/>
      <c r="H149" s="2"/>
      <c r="I149" s="2"/>
      <c r="J149" s="2"/>
    </row>
    <row r="150" spans="1:10" s="25" customFormat="1">
      <c r="A150" s="51"/>
      <c r="G150" s="2"/>
      <c r="H150" s="2"/>
      <c r="I150" s="2"/>
      <c r="J150" s="2"/>
    </row>
    <row r="151" spans="1:10" s="25" customFormat="1">
      <c r="A151" s="51"/>
      <c r="G151" s="2"/>
      <c r="H151" s="2"/>
      <c r="I151" s="2"/>
      <c r="J151" s="2"/>
    </row>
    <row r="152" spans="1:10" s="25" customFormat="1">
      <c r="A152" s="51"/>
      <c r="G152" s="2"/>
      <c r="H152" s="2"/>
      <c r="I152" s="2"/>
      <c r="J152" s="2"/>
    </row>
    <row r="153" spans="1:10" s="25" customFormat="1">
      <c r="A153" s="51"/>
      <c r="G153" s="2"/>
      <c r="H153" s="2"/>
      <c r="I153" s="2"/>
      <c r="J153" s="2"/>
    </row>
    <row r="154" spans="1:10" s="25" customFormat="1">
      <c r="A154" s="51"/>
      <c r="G154" s="2"/>
      <c r="H154" s="2"/>
      <c r="I154" s="2"/>
      <c r="J154" s="2"/>
    </row>
    <row r="155" spans="1:10" s="25" customFormat="1">
      <c r="A155" s="51"/>
      <c r="G155" s="2"/>
      <c r="H155" s="2"/>
      <c r="I155" s="2"/>
      <c r="J155" s="2"/>
    </row>
    <row r="156" spans="1:10" s="25" customFormat="1">
      <c r="A156" s="51"/>
      <c r="G156" s="2"/>
      <c r="H156" s="2"/>
      <c r="I156" s="2"/>
      <c r="J156" s="2"/>
    </row>
    <row r="157" spans="1:10" s="25" customFormat="1">
      <c r="A157" s="51"/>
      <c r="G157" s="2"/>
      <c r="H157" s="2"/>
      <c r="I157" s="2"/>
      <c r="J157" s="2"/>
    </row>
    <row r="158" spans="1:10" s="25" customFormat="1">
      <c r="A158" s="51"/>
      <c r="G158" s="2"/>
      <c r="H158" s="2"/>
      <c r="I158" s="2"/>
      <c r="J158" s="2"/>
    </row>
    <row r="159" spans="1:10" s="25" customFormat="1">
      <c r="A159" s="51"/>
      <c r="G159" s="2"/>
      <c r="H159" s="2"/>
      <c r="I159" s="2"/>
      <c r="J159" s="2"/>
    </row>
    <row r="160" spans="1:10" s="25" customFormat="1">
      <c r="A160" s="51"/>
      <c r="G160" s="2"/>
      <c r="H160" s="2"/>
      <c r="I160" s="2"/>
      <c r="J160" s="2"/>
    </row>
    <row r="161" spans="1:10" s="25" customFormat="1">
      <c r="A161" s="51"/>
      <c r="G161" s="2"/>
      <c r="H161" s="2"/>
      <c r="I161" s="2"/>
      <c r="J161" s="2"/>
    </row>
    <row r="162" spans="1:10" s="25" customFormat="1">
      <c r="A162" s="51"/>
      <c r="G162" s="2"/>
      <c r="H162" s="2"/>
      <c r="I162" s="2"/>
      <c r="J162" s="2"/>
    </row>
    <row r="163" spans="1:10" s="25" customFormat="1">
      <c r="A163" s="51"/>
      <c r="G163" s="2"/>
      <c r="H163" s="2"/>
      <c r="I163" s="2"/>
      <c r="J163" s="2"/>
    </row>
    <row r="164" spans="1:10" s="25" customFormat="1">
      <c r="A164" s="51"/>
      <c r="G164" s="2"/>
      <c r="H164" s="2"/>
      <c r="I164" s="2"/>
      <c r="J164" s="2"/>
    </row>
    <row r="165" spans="1:10" s="25" customFormat="1">
      <c r="A165" s="51"/>
      <c r="G165" s="2"/>
      <c r="H165" s="2"/>
      <c r="I165" s="2"/>
      <c r="J165" s="2"/>
    </row>
    <row r="166" spans="1:10" s="25" customFormat="1">
      <c r="A166" s="51"/>
      <c r="G166" s="2"/>
      <c r="H166" s="2"/>
      <c r="I166" s="2"/>
      <c r="J166" s="2"/>
    </row>
    <row r="167" spans="1:10" s="25" customFormat="1">
      <c r="A167" s="51"/>
      <c r="G167" s="2"/>
      <c r="H167" s="2"/>
      <c r="I167" s="2"/>
      <c r="J167" s="2"/>
    </row>
    <row r="168" spans="1:10" s="25" customFormat="1">
      <c r="A168" s="51"/>
      <c r="G168" s="2"/>
      <c r="H168" s="2"/>
      <c r="I168" s="2"/>
      <c r="J168" s="2"/>
    </row>
    <row r="169" spans="1:10" s="25" customFormat="1">
      <c r="A169" s="51"/>
      <c r="G169" s="2"/>
      <c r="H169" s="2"/>
      <c r="I169" s="2"/>
      <c r="J169" s="2"/>
    </row>
    <row r="170" spans="1:10" s="25" customFormat="1">
      <c r="A170" s="51"/>
      <c r="G170" s="2"/>
      <c r="H170" s="2"/>
      <c r="I170" s="2"/>
      <c r="J170" s="2"/>
    </row>
    <row r="171" spans="1:10" s="25" customFormat="1">
      <c r="A171" s="51"/>
      <c r="G171" s="2"/>
      <c r="H171" s="2"/>
      <c r="I171" s="2"/>
      <c r="J171" s="2"/>
    </row>
    <row r="172" spans="1:10" s="25" customFormat="1">
      <c r="A172" s="51"/>
      <c r="G172" s="2"/>
      <c r="H172" s="2"/>
      <c r="I172" s="2"/>
      <c r="J172" s="2"/>
    </row>
    <row r="173" spans="1:10" s="25" customFormat="1">
      <c r="A173" s="51"/>
      <c r="G173" s="2"/>
      <c r="H173" s="2"/>
      <c r="I173" s="2"/>
      <c r="J173" s="2"/>
    </row>
    <row r="174" spans="1:10" s="25" customFormat="1">
      <c r="A174" s="51"/>
      <c r="G174" s="2"/>
      <c r="H174" s="2"/>
      <c r="I174" s="2"/>
      <c r="J174" s="2"/>
    </row>
    <row r="175" spans="1:10" s="25" customFormat="1">
      <c r="A175" s="51"/>
      <c r="G175" s="2"/>
      <c r="H175" s="2"/>
      <c r="I175" s="2"/>
      <c r="J175" s="2"/>
    </row>
    <row r="176" spans="1:10" s="25" customFormat="1">
      <c r="A176" s="51"/>
      <c r="G176" s="2"/>
      <c r="H176" s="2"/>
      <c r="I176" s="2"/>
      <c r="J176" s="2"/>
    </row>
    <row r="177" spans="1:10" s="25" customFormat="1">
      <c r="A177" s="51"/>
      <c r="G177" s="2"/>
      <c r="H177" s="2"/>
      <c r="I177" s="2"/>
      <c r="J177" s="2"/>
    </row>
    <row r="178" spans="1:10" s="25" customFormat="1">
      <c r="A178" s="51"/>
      <c r="G178" s="2"/>
      <c r="H178" s="2"/>
      <c r="I178" s="2"/>
      <c r="J178" s="2"/>
    </row>
    <row r="179" spans="1:10" s="25" customFormat="1">
      <c r="A179" s="51"/>
      <c r="G179" s="2"/>
      <c r="H179" s="2"/>
      <c r="I179" s="2"/>
      <c r="J179" s="2"/>
    </row>
    <row r="180" spans="1:10" s="25" customFormat="1">
      <c r="A180" s="51"/>
      <c r="G180" s="2"/>
      <c r="H180" s="2"/>
      <c r="I180" s="2"/>
      <c r="J180" s="2"/>
    </row>
    <row r="181" spans="1:10" s="25" customFormat="1">
      <c r="A181" s="51"/>
      <c r="G181" s="2"/>
      <c r="H181" s="2"/>
      <c r="I181" s="2"/>
      <c r="J181" s="2"/>
    </row>
    <row r="182" spans="1:10" s="25" customFormat="1">
      <c r="A182" s="51"/>
      <c r="G182" s="2"/>
      <c r="H182" s="2"/>
      <c r="I182" s="2"/>
      <c r="J182" s="2"/>
    </row>
    <row r="183" spans="1:10" s="25" customFormat="1">
      <c r="A183" s="51"/>
      <c r="G183" s="2"/>
      <c r="H183" s="2"/>
      <c r="I183" s="2"/>
      <c r="J183" s="2"/>
    </row>
    <row r="184" spans="1:10" s="25" customFormat="1">
      <c r="A184" s="51"/>
      <c r="G184" s="2"/>
      <c r="H184" s="2"/>
      <c r="I184" s="2"/>
      <c r="J184" s="2"/>
    </row>
    <row r="185" spans="1:10" s="25" customFormat="1">
      <c r="A185" s="51"/>
      <c r="G185" s="2"/>
      <c r="H185" s="2"/>
      <c r="I185" s="2"/>
      <c r="J185" s="2"/>
    </row>
    <row r="186" spans="1:10" s="25" customFormat="1">
      <c r="A186" s="51"/>
      <c r="G186" s="2"/>
      <c r="H186" s="2"/>
      <c r="I186" s="2"/>
      <c r="J186" s="2"/>
    </row>
    <row r="187" spans="1:10" s="25" customFormat="1">
      <c r="A187" s="51"/>
      <c r="G187" s="2"/>
      <c r="H187" s="2"/>
      <c r="I187" s="2"/>
      <c r="J187" s="2"/>
    </row>
    <row r="188" spans="1:10" s="25" customFormat="1">
      <c r="A188" s="51"/>
      <c r="G188" s="2"/>
      <c r="H188" s="2"/>
      <c r="I188" s="2"/>
      <c r="J188" s="2"/>
    </row>
    <row r="189" spans="1:10" s="25" customFormat="1">
      <c r="A189" s="51"/>
      <c r="G189" s="2"/>
      <c r="H189" s="2"/>
      <c r="I189" s="2"/>
      <c r="J189" s="2"/>
    </row>
    <row r="190" spans="1:10" s="25" customFormat="1">
      <c r="A190" s="51"/>
      <c r="G190" s="2"/>
      <c r="H190" s="2"/>
      <c r="I190" s="2"/>
      <c r="J190" s="2"/>
    </row>
    <row r="191" spans="1:10" s="25" customFormat="1">
      <c r="A191" s="51"/>
      <c r="G191" s="2"/>
      <c r="H191" s="2"/>
      <c r="I191" s="2"/>
      <c r="J191" s="2"/>
    </row>
    <row r="192" spans="1:10" s="25" customFormat="1">
      <c r="A192" s="51"/>
      <c r="G192" s="2"/>
      <c r="H192" s="2"/>
      <c r="I192" s="2"/>
      <c r="J192" s="2"/>
    </row>
    <row r="193" spans="1:10" s="25" customFormat="1">
      <c r="A193" s="51"/>
      <c r="G193" s="2"/>
      <c r="H193" s="2"/>
      <c r="I193" s="2"/>
      <c r="J193" s="2"/>
    </row>
    <row r="194" spans="1:10" s="25" customFormat="1">
      <c r="A194" s="51"/>
      <c r="G194" s="2"/>
      <c r="H194" s="2"/>
      <c r="I194" s="2"/>
      <c r="J194" s="2"/>
    </row>
    <row r="195" spans="1:10" s="25" customFormat="1">
      <c r="A195" s="51"/>
      <c r="G195" s="2"/>
      <c r="H195" s="2"/>
      <c r="I195" s="2"/>
      <c r="J195" s="2"/>
    </row>
    <row r="196" spans="1:10" s="25" customFormat="1">
      <c r="A196" s="51"/>
      <c r="G196" s="2"/>
      <c r="H196" s="2"/>
      <c r="I196" s="2"/>
      <c r="J196" s="2"/>
    </row>
    <row r="197" spans="1:10" s="25" customFormat="1">
      <c r="A197" s="51"/>
      <c r="G197" s="2"/>
      <c r="H197" s="2"/>
      <c r="I197" s="2"/>
      <c r="J197" s="2"/>
    </row>
    <row r="198" spans="1:10" s="25" customFormat="1">
      <c r="A198" s="51"/>
      <c r="G198" s="2"/>
      <c r="H198" s="2"/>
      <c r="I198" s="2"/>
      <c r="J198" s="2"/>
    </row>
    <row r="199" spans="1:10" s="25" customFormat="1">
      <c r="A199" s="51"/>
      <c r="G199" s="2"/>
      <c r="H199" s="2"/>
      <c r="I199" s="2"/>
      <c r="J199" s="2"/>
    </row>
    <row r="200" spans="1:10" s="25" customFormat="1">
      <c r="A200" s="51"/>
      <c r="G200" s="2"/>
      <c r="H200" s="2"/>
      <c r="I200" s="2"/>
      <c r="J200" s="2"/>
    </row>
    <row r="201" spans="1:10" s="25" customFormat="1">
      <c r="A201" s="51"/>
      <c r="G201" s="2"/>
      <c r="H201" s="2"/>
      <c r="I201" s="2"/>
      <c r="J201" s="2"/>
    </row>
    <row r="202" spans="1:10" s="25" customFormat="1">
      <c r="A202" s="51"/>
      <c r="G202" s="2"/>
      <c r="H202" s="2"/>
      <c r="I202" s="2"/>
      <c r="J202" s="2"/>
    </row>
    <row r="203" spans="1:10" s="25" customFormat="1">
      <c r="A203" s="51"/>
      <c r="G203" s="2"/>
      <c r="H203" s="2"/>
      <c r="I203" s="2"/>
      <c r="J203" s="2"/>
    </row>
    <row r="204" spans="1:10" s="25" customFormat="1">
      <c r="A204" s="51"/>
      <c r="G204" s="2"/>
      <c r="H204" s="2"/>
      <c r="I204" s="2"/>
      <c r="J204" s="2"/>
    </row>
    <row r="205" spans="1:10" s="25" customFormat="1">
      <c r="A205" s="51"/>
      <c r="G205" s="2"/>
      <c r="H205" s="2"/>
      <c r="I205" s="2"/>
      <c r="J205" s="2"/>
    </row>
    <row r="206" spans="1:10" s="25" customFormat="1">
      <c r="A206" s="51"/>
      <c r="G206" s="2"/>
      <c r="H206" s="2"/>
      <c r="I206" s="2"/>
      <c r="J206" s="2"/>
    </row>
    <row r="207" spans="1:10" s="25" customFormat="1">
      <c r="A207" s="51"/>
      <c r="G207" s="2"/>
      <c r="H207" s="2"/>
      <c r="I207" s="2"/>
      <c r="J207" s="2"/>
    </row>
    <row r="208" spans="1:10" s="25" customFormat="1">
      <c r="A208" s="51"/>
      <c r="G208" s="2"/>
      <c r="H208" s="2"/>
      <c r="I208" s="2"/>
      <c r="J208" s="2"/>
    </row>
    <row r="209" spans="1:10" s="25" customFormat="1">
      <c r="A209" s="51"/>
      <c r="G209" s="2"/>
      <c r="H209" s="2"/>
      <c r="I209" s="2"/>
      <c r="J209" s="2"/>
    </row>
    <row r="210" spans="1:10" s="25" customFormat="1">
      <c r="A210" s="51"/>
      <c r="G210" s="2"/>
      <c r="H210" s="2"/>
      <c r="I210" s="2"/>
      <c r="J210" s="2"/>
    </row>
    <row r="211" spans="1:10" s="25" customFormat="1">
      <c r="A211" s="51"/>
      <c r="G211" s="2"/>
      <c r="H211" s="2"/>
      <c r="I211" s="2"/>
      <c r="J211" s="2"/>
    </row>
    <row r="212" spans="1:10" s="25" customFormat="1">
      <c r="A212" s="51"/>
      <c r="G212" s="2"/>
      <c r="H212" s="2"/>
      <c r="I212" s="2"/>
      <c r="J212" s="2"/>
    </row>
    <row r="213" spans="1:10" s="25" customFormat="1">
      <c r="A213" s="51"/>
      <c r="G213" s="2"/>
      <c r="H213" s="2"/>
      <c r="I213" s="2"/>
      <c r="J213" s="2"/>
    </row>
    <row r="214" spans="1:10" s="25" customFormat="1">
      <c r="A214" s="51"/>
      <c r="G214" s="2"/>
      <c r="H214" s="2"/>
      <c r="I214" s="2"/>
      <c r="J214" s="2"/>
    </row>
    <row r="215" spans="1:10" s="25" customFormat="1">
      <c r="A215" s="51"/>
      <c r="G215" s="2"/>
      <c r="H215" s="2"/>
      <c r="I215" s="2"/>
      <c r="J215" s="2"/>
    </row>
    <row r="216" spans="1:10" s="25" customFormat="1">
      <c r="A216" s="51"/>
      <c r="G216" s="2"/>
      <c r="H216" s="2"/>
      <c r="I216" s="2"/>
      <c r="J216" s="2"/>
    </row>
    <row r="217" spans="1:10" s="25" customFormat="1">
      <c r="A217" s="51"/>
      <c r="G217" s="2"/>
      <c r="H217" s="2"/>
      <c r="I217" s="2"/>
      <c r="J217" s="2"/>
    </row>
    <row r="218" spans="1:10" s="25" customFormat="1">
      <c r="A218" s="51"/>
      <c r="G218" s="2"/>
      <c r="H218" s="2"/>
      <c r="I218" s="2"/>
      <c r="J218" s="2"/>
    </row>
    <row r="219" spans="1:10" s="25" customFormat="1">
      <c r="A219" s="51"/>
      <c r="G219" s="2"/>
      <c r="H219" s="2"/>
      <c r="I219" s="2"/>
      <c r="J219" s="2"/>
    </row>
    <row r="220" spans="1:10" s="25" customFormat="1">
      <c r="A220" s="51"/>
      <c r="G220" s="2"/>
      <c r="H220" s="2"/>
      <c r="I220" s="2"/>
      <c r="J220" s="2"/>
    </row>
    <row r="221" spans="1:10" s="25" customFormat="1">
      <c r="A221" s="51"/>
      <c r="G221" s="2"/>
      <c r="H221" s="2"/>
      <c r="I221" s="2"/>
      <c r="J221" s="2"/>
    </row>
    <row r="222" spans="1:10" s="25" customFormat="1">
      <c r="A222" s="51"/>
      <c r="G222" s="2"/>
      <c r="H222" s="2"/>
      <c r="I222" s="2"/>
      <c r="J222" s="2"/>
    </row>
    <row r="223" spans="1:10" s="25" customFormat="1">
      <c r="A223" s="51"/>
      <c r="G223" s="2"/>
      <c r="H223" s="2"/>
      <c r="I223" s="2"/>
      <c r="J223" s="2"/>
    </row>
    <row r="224" spans="1:10" s="25" customFormat="1">
      <c r="A224" s="51"/>
      <c r="G224" s="2"/>
      <c r="H224" s="2"/>
      <c r="I224" s="2"/>
      <c r="J224" s="2"/>
    </row>
    <row r="225" spans="1:10" s="25" customFormat="1">
      <c r="A225" s="51"/>
      <c r="G225" s="2"/>
      <c r="H225" s="2"/>
      <c r="I225" s="2"/>
      <c r="J225" s="2"/>
    </row>
    <row r="226" spans="1:10" s="25" customFormat="1">
      <c r="A226" s="51"/>
      <c r="G226" s="2"/>
      <c r="H226" s="2"/>
      <c r="I226" s="2"/>
      <c r="J226" s="2"/>
    </row>
    <row r="227" spans="1:10" s="25" customFormat="1">
      <c r="A227" s="51"/>
      <c r="G227" s="2"/>
      <c r="H227" s="2"/>
      <c r="I227" s="2"/>
      <c r="J227" s="2"/>
    </row>
  </sheetData>
  <sheetProtection formatCells="0" formatColumns="0" formatRows="0"/>
  <mergeCells count="19">
    <mergeCell ref="H57:J57"/>
    <mergeCell ref="D5:D6"/>
    <mergeCell ref="A38:J38"/>
    <mergeCell ref="A1:J1"/>
    <mergeCell ref="C5:C6"/>
    <mergeCell ref="A3:J3"/>
    <mergeCell ref="C58:F58"/>
    <mergeCell ref="H58:J58"/>
    <mergeCell ref="A5:A6"/>
    <mergeCell ref="B5:B6"/>
    <mergeCell ref="G5:J5"/>
    <mergeCell ref="A8:J8"/>
    <mergeCell ref="A40:J40"/>
    <mergeCell ref="E5:E6"/>
    <mergeCell ref="C57:F57"/>
    <mergeCell ref="A44:J44"/>
    <mergeCell ref="A24:J24"/>
    <mergeCell ref="A31:J31"/>
    <mergeCell ref="F5:F6"/>
  </mergeCells>
  <phoneticPr fontId="3" type="noConversion"/>
  <pageMargins left="0.78740157480314965" right="0.39370078740157483" top="0.59055118110236227" bottom="0.59055118110236227" header="0.39370078740157483" footer="0.19685039370078741"/>
  <pageSetup paperSize="9" scale="5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J366"/>
  <sheetViews>
    <sheetView topLeftCell="A49" zoomScale="80" zoomScaleNormal="80" zoomScaleSheetLayoutView="75" workbookViewId="0">
      <selection activeCell="I65" sqref="I65:I66"/>
    </sheetView>
  </sheetViews>
  <sheetFormatPr defaultRowHeight="18.75"/>
  <cols>
    <col min="1" max="1" width="50.28515625" style="2" customWidth="1"/>
    <col min="2" max="2" width="14.85546875" style="25" customWidth="1"/>
    <col min="3" max="3" width="13.42578125" style="25" customWidth="1"/>
    <col min="4" max="4" width="13.7109375" style="25" customWidth="1"/>
    <col min="5" max="5" width="13.42578125" style="204" customWidth="1"/>
    <col min="6" max="6" width="13" style="234" customWidth="1"/>
    <col min="7" max="7" width="13.85546875" style="234" customWidth="1"/>
    <col min="8" max="8" width="13.140625" style="2" customWidth="1"/>
    <col min="9" max="9" width="14.28515625" style="2" customWidth="1"/>
    <col min="10" max="10" width="21" style="2" customWidth="1"/>
    <col min="11" max="16384" width="9.140625" style="2"/>
  </cols>
  <sheetData>
    <row r="1" spans="1:10">
      <c r="A1" s="312" t="s">
        <v>374</v>
      </c>
      <c r="B1" s="312"/>
      <c r="C1" s="312"/>
      <c r="D1" s="312"/>
      <c r="E1" s="312"/>
      <c r="F1" s="312"/>
      <c r="G1" s="312"/>
      <c r="H1" s="312"/>
      <c r="I1" s="312"/>
      <c r="J1" s="312"/>
    </row>
    <row r="2" spans="1:10">
      <c r="A2" s="43"/>
      <c r="B2" s="54"/>
      <c r="C2" s="43"/>
      <c r="D2" s="265"/>
      <c r="E2" s="196"/>
      <c r="F2" s="231"/>
      <c r="G2" s="231"/>
      <c r="H2" s="43"/>
      <c r="I2" s="43"/>
    </row>
    <row r="3" spans="1:10" ht="36" customHeight="1">
      <c r="A3" s="318" t="s">
        <v>275</v>
      </c>
      <c r="B3" s="314" t="s">
        <v>18</v>
      </c>
      <c r="C3" s="314" t="s">
        <v>32</v>
      </c>
      <c r="D3" s="321" t="s">
        <v>40</v>
      </c>
      <c r="E3" s="320" t="s">
        <v>181</v>
      </c>
      <c r="F3" s="314" t="s">
        <v>369</v>
      </c>
      <c r="G3" s="314"/>
      <c r="H3" s="314"/>
      <c r="I3" s="314"/>
      <c r="J3" s="314" t="s">
        <v>250</v>
      </c>
    </row>
    <row r="4" spans="1:10" ht="76.5" customHeight="1">
      <c r="A4" s="318"/>
      <c r="B4" s="314"/>
      <c r="C4" s="314"/>
      <c r="D4" s="321"/>
      <c r="E4" s="320"/>
      <c r="F4" s="233" t="s">
        <v>370</v>
      </c>
      <c r="G4" s="233" t="s">
        <v>371</v>
      </c>
      <c r="H4" s="13" t="s">
        <v>372</v>
      </c>
      <c r="I4" s="13" t="s">
        <v>85</v>
      </c>
      <c r="J4" s="314"/>
    </row>
    <row r="5" spans="1:10" ht="18" customHeight="1">
      <c r="A5" s="6">
        <v>1</v>
      </c>
      <c r="B5" s="7">
        <v>2</v>
      </c>
      <c r="C5" s="7">
        <v>3</v>
      </c>
      <c r="D5" s="266">
        <v>4</v>
      </c>
      <c r="E5" s="197">
        <v>5</v>
      </c>
      <c r="F5" s="232">
        <v>6</v>
      </c>
      <c r="G5" s="232">
        <v>7</v>
      </c>
      <c r="H5" s="7">
        <v>8</v>
      </c>
      <c r="I5" s="7">
        <v>9</v>
      </c>
      <c r="J5" s="7">
        <v>10</v>
      </c>
    </row>
    <row r="6" spans="1:10" s="5" customFormat="1" ht="20.100000000000001" customHeight="1">
      <c r="A6" s="315" t="s">
        <v>282</v>
      </c>
      <c r="B6" s="316"/>
      <c r="C6" s="316"/>
      <c r="D6" s="316"/>
      <c r="E6" s="316"/>
      <c r="F6" s="316"/>
      <c r="G6" s="316"/>
      <c r="H6" s="316"/>
      <c r="I6" s="316"/>
      <c r="J6" s="317"/>
    </row>
    <row r="7" spans="1:10" s="5" customFormat="1" ht="42" customHeight="1">
      <c r="A7" s="76" t="s">
        <v>120</v>
      </c>
      <c r="B7" s="9">
        <v>1000</v>
      </c>
      <c r="C7" s="173">
        <f>C8</f>
        <v>0</v>
      </c>
      <c r="D7" s="173">
        <v>0</v>
      </c>
      <c r="E7" s="198"/>
      <c r="F7" s="173"/>
      <c r="G7" s="173"/>
      <c r="H7" s="173"/>
      <c r="I7" s="173"/>
      <c r="J7" s="148"/>
    </row>
    <row r="8" spans="1:10" s="5" customFormat="1" ht="57.75" customHeight="1">
      <c r="A8" s="228" t="s">
        <v>399</v>
      </c>
      <c r="B8" s="6" t="s">
        <v>392</v>
      </c>
      <c r="C8" s="173"/>
      <c r="D8" s="173">
        <v>0</v>
      </c>
      <c r="E8" s="198"/>
      <c r="F8" s="173"/>
      <c r="G8" s="173"/>
      <c r="H8" s="222"/>
      <c r="I8" s="222"/>
      <c r="J8" s="148"/>
    </row>
    <row r="9" spans="1:10" ht="35.25" customHeight="1">
      <c r="A9" s="76" t="s">
        <v>139</v>
      </c>
      <c r="B9" s="9">
        <v>1010</v>
      </c>
      <c r="C9" s="188">
        <f>SUM(C10:C17)</f>
        <v>0</v>
      </c>
      <c r="D9" s="188">
        <v>0</v>
      </c>
      <c r="E9" s="199"/>
      <c r="F9" s="188"/>
      <c r="G9" s="188"/>
      <c r="H9" s="188"/>
      <c r="I9" s="188"/>
      <c r="J9" s="147"/>
    </row>
    <row r="10" spans="1:10" s="1" customFormat="1" ht="20.100000000000001" customHeight="1">
      <c r="A10" s="76" t="s">
        <v>309</v>
      </c>
      <c r="B10" s="7">
        <v>1011</v>
      </c>
      <c r="C10" s="173"/>
      <c r="D10" s="173"/>
      <c r="E10" s="198"/>
      <c r="F10" s="173"/>
      <c r="G10" s="173"/>
      <c r="H10" s="173"/>
      <c r="I10" s="173"/>
      <c r="J10" s="147"/>
    </row>
    <row r="11" spans="1:10" s="1" customFormat="1" ht="20.100000000000001" customHeight="1">
      <c r="A11" s="76" t="s">
        <v>67</v>
      </c>
      <c r="B11" s="7">
        <v>1012</v>
      </c>
      <c r="C11" s="173"/>
      <c r="D11" s="173"/>
      <c r="E11" s="198"/>
      <c r="F11" s="173"/>
      <c r="G11" s="173"/>
      <c r="H11" s="173"/>
      <c r="I11" s="173"/>
      <c r="J11" s="147"/>
    </row>
    <row r="12" spans="1:10" s="1" customFormat="1" ht="20.100000000000001" customHeight="1">
      <c r="A12" s="76" t="s">
        <v>66</v>
      </c>
      <c r="B12" s="7">
        <v>1013</v>
      </c>
      <c r="C12" s="173"/>
      <c r="D12" s="173"/>
      <c r="E12" s="198"/>
      <c r="F12" s="173"/>
      <c r="G12" s="173"/>
      <c r="H12" s="173"/>
      <c r="I12" s="173"/>
      <c r="J12" s="147"/>
    </row>
    <row r="13" spans="1:10" s="1" customFormat="1" ht="20.100000000000001" customHeight="1">
      <c r="A13" s="76" t="s">
        <v>42</v>
      </c>
      <c r="B13" s="7">
        <v>1014</v>
      </c>
      <c r="C13" s="173"/>
      <c r="D13" s="173"/>
      <c r="E13" s="198"/>
      <c r="F13" s="173"/>
      <c r="G13" s="173"/>
      <c r="H13" s="173"/>
      <c r="I13" s="173"/>
      <c r="J13" s="147"/>
    </row>
    <row r="14" spans="1:10" s="1" customFormat="1" ht="20.100000000000001" customHeight="1">
      <c r="A14" s="76" t="s">
        <v>43</v>
      </c>
      <c r="B14" s="7">
        <v>1015</v>
      </c>
      <c r="C14" s="173"/>
      <c r="D14" s="173"/>
      <c r="E14" s="198"/>
      <c r="F14" s="173"/>
      <c r="G14" s="173"/>
      <c r="H14" s="173"/>
      <c r="I14" s="173"/>
      <c r="J14" s="147"/>
    </row>
    <row r="15" spans="1:10" s="1" customFormat="1" ht="79.5" customHeight="1">
      <c r="A15" s="76" t="s">
        <v>264</v>
      </c>
      <c r="B15" s="7">
        <v>1016</v>
      </c>
      <c r="C15" s="173"/>
      <c r="D15" s="173"/>
      <c r="E15" s="198"/>
      <c r="F15" s="173"/>
      <c r="G15" s="173"/>
      <c r="H15" s="173"/>
      <c r="I15" s="173"/>
      <c r="J15" s="147"/>
    </row>
    <row r="16" spans="1:10" s="1" customFormat="1" ht="37.5">
      <c r="A16" s="76" t="s">
        <v>65</v>
      </c>
      <c r="B16" s="7">
        <v>1017</v>
      </c>
      <c r="C16" s="173"/>
      <c r="D16" s="173"/>
      <c r="E16" s="198"/>
      <c r="F16" s="173"/>
      <c r="G16" s="173"/>
      <c r="H16" s="173"/>
      <c r="I16" s="173"/>
      <c r="J16" s="147"/>
    </row>
    <row r="17" spans="1:10" s="1" customFormat="1" ht="20.100000000000001" customHeight="1">
      <c r="A17" s="76" t="s">
        <v>137</v>
      </c>
      <c r="B17" s="7">
        <v>1018</v>
      </c>
      <c r="C17" s="173">
        <f>SUM(C18:C18)</f>
        <v>0</v>
      </c>
      <c r="D17" s="173">
        <v>0</v>
      </c>
      <c r="E17" s="198"/>
      <c r="F17" s="173">
        <f>SUM(F18:F18)</f>
        <v>0</v>
      </c>
      <c r="G17" s="173"/>
      <c r="H17" s="173"/>
      <c r="I17" s="173"/>
      <c r="J17" s="147"/>
    </row>
    <row r="18" spans="1:10" s="1" customFormat="1" ht="20.100000000000001" customHeight="1">
      <c r="A18" s="76" t="s">
        <v>436</v>
      </c>
      <c r="B18" s="7" t="s">
        <v>435</v>
      </c>
      <c r="C18" s="173"/>
      <c r="D18" s="173">
        <v>0</v>
      </c>
      <c r="E18" s="198"/>
      <c r="F18" s="173"/>
      <c r="G18" s="173"/>
      <c r="H18" s="173"/>
      <c r="I18" s="173"/>
      <c r="J18" s="147"/>
    </row>
    <row r="19" spans="1:10" s="5" customFormat="1" ht="20.100000000000001" customHeight="1">
      <c r="A19" s="165" t="s">
        <v>24</v>
      </c>
      <c r="B19" s="11">
        <v>1020</v>
      </c>
      <c r="C19" s="195">
        <f t="shared" ref="C19:I19" si="0">C7-C9</f>
        <v>0</v>
      </c>
      <c r="D19" s="195">
        <f t="shared" si="0"/>
        <v>0</v>
      </c>
      <c r="E19" s="200">
        <f t="shared" si="0"/>
        <v>0</v>
      </c>
      <c r="F19" s="195">
        <f t="shared" si="0"/>
        <v>0</v>
      </c>
      <c r="G19" s="195">
        <f t="shared" si="0"/>
        <v>0</v>
      </c>
      <c r="H19" s="195">
        <f t="shared" si="0"/>
        <v>0</v>
      </c>
      <c r="I19" s="195">
        <f t="shared" si="0"/>
        <v>0</v>
      </c>
      <c r="J19" s="148"/>
    </row>
    <row r="20" spans="1:10" ht="37.5">
      <c r="A20" s="76" t="s">
        <v>233</v>
      </c>
      <c r="B20" s="9">
        <v>1030</v>
      </c>
      <c r="C20" s="213">
        <f>C21+C22+C23+C24+C25+C26</f>
        <v>4114</v>
      </c>
      <c r="D20" s="213">
        <f>D21+D22+D23+D24+D25+D26</f>
        <v>669</v>
      </c>
      <c r="E20" s="213">
        <f>E21+E22+E24+E25+E23+E26+E27</f>
        <v>524</v>
      </c>
      <c r="F20" s="213">
        <f>F21+F22+F23+F25</f>
        <v>5</v>
      </c>
      <c r="G20" s="213">
        <f>G21+G22+G23+G25+G24</f>
        <v>10</v>
      </c>
      <c r="H20" s="213">
        <f>H21+H22+H23+H25+H24+H26</f>
        <v>16</v>
      </c>
      <c r="I20" s="213">
        <f>I21+I22+I23+I25+I24+I26</f>
        <v>19</v>
      </c>
      <c r="J20" s="213">
        <f>J21+J22</f>
        <v>0</v>
      </c>
    </row>
    <row r="21" spans="1:10">
      <c r="A21" s="76" t="s">
        <v>401</v>
      </c>
      <c r="B21" s="6" t="s">
        <v>397</v>
      </c>
      <c r="C21" s="173">
        <v>3834</v>
      </c>
      <c r="D21" s="173">
        <v>629</v>
      </c>
      <c r="E21" s="198">
        <v>376</v>
      </c>
      <c r="F21" s="173"/>
      <c r="G21" s="222"/>
      <c r="H21" s="173"/>
      <c r="I21" s="173"/>
      <c r="J21" s="147"/>
    </row>
    <row r="22" spans="1:10" ht="56.25">
      <c r="A22" s="76" t="s">
        <v>441</v>
      </c>
      <c r="B22" s="6" t="s">
        <v>400</v>
      </c>
      <c r="C22" s="173">
        <v>62</v>
      </c>
      <c r="D22" s="173">
        <v>37</v>
      </c>
      <c r="E22" s="198">
        <v>27</v>
      </c>
      <c r="F22" s="173">
        <v>5</v>
      </c>
      <c r="G22" s="173">
        <v>10</v>
      </c>
      <c r="H22" s="173">
        <v>15</v>
      </c>
      <c r="I22" s="173">
        <v>17</v>
      </c>
      <c r="J22" s="147"/>
    </row>
    <row r="23" spans="1:10" ht="20.25" customHeight="1">
      <c r="A23" s="76" t="s">
        <v>482</v>
      </c>
      <c r="B23" s="6" t="s">
        <v>458</v>
      </c>
      <c r="C23" s="173">
        <v>3</v>
      </c>
      <c r="D23" s="173">
        <v>3</v>
      </c>
      <c r="E23" s="198">
        <v>10</v>
      </c>
      <c r="F23" s="173"/>
      <c r="G23" s="173"/>
      <c r="H23" s="173">
        <v>1</v>
      </c>
      <c r="I23" s="173">
        <v>2</v>
      </c>
      <c r="J23" s="147"/>
    </row>
    <row r="24" spans="1:10">
      <c r="A24" s="8" t="s">
        <v>460</v>
      </c>
      <c r="B24" s="6" t="s">
        <v>459</v>
      </c>
      <c r="C24" s="173">
        <v>4</v>
      </c>
      <c r="D24" s="173"/>
      <c r="E24" s="198"/>
      <c r="F24" s="173"/>
      <c r="G24" s="173"/>
      <c r="H24" s="173"/>
      <c r="I24" s="173"/>
      <c r="J24" s="147"/>
    </row>
    <row r="25" spans="1:10" ht="18.75" customHeight="1">
      <c r="A25" s="8" t="s">
        <v>461</v>
      </c>
      <c r="B25" s="6" t="s">
        <v>463</v>
      </c>
      <c r="C25" s="173">
        <v>11</v>
      </c>
      <c r="D25" s="173"/>
      <c r="E25" s="198"/>
      <c r="F25" s="173"/>
      <c r="G25" s="173"/>
      <c r="H25" s="173"/>
      <c r="I25" s="173"/>
      <c r="J25" s="147"/>
    </row>
    <row r="26" spans="1:10" s="243" customFormat="1">
      <c r="A26" s="8" t="s">
        <v>490</v>
      </c>
      <c r="B26" s="242" t="s">
        <v>491</v>
      </c>
      <c r="C26" s="173">
        <v>200</v>
      </c>
      <c r="D26" s="173"/>
      <c r="E26" s="198"/>
      <c r="F26" s="173"/>
      <c r="G26" s="173"/>
      <c r="H26" s="173"/>
      <c r="I26" s="173"/>
      <c r="J26" s="248"/>
    </row>
    <row r="27" spans="1:10" s="271" customFormat="1" ht="53.25" customHeight="1">
      <c r="A27" s="274" t="s">
        <v>544</v>
      </c>
      <c r="B27" s="270" t="s">
        <v>543</v>
      </c>
      <c r="C27" s="173"/>
      <c r="D27" s="173"/>
      <c r="E27" s="273">
        <v>111</v>
      </c>
      <c r="F27" s="173"/>
      <c r="G27" s="173"/>
      <c r="H27" s="173"/>
      <c r="I27" s="173"/>
      <c r="J27" s="272"/>
    </row>
    <row r="28" spans="1:10" ht="20.100000000000001" customHeight="1">
      <c r="A28" s="76" t="s">
        <v>234</v>
      </c>
      <c r="B28" s="9">
        <v>1031</v>
      </c>
      <c r="C28" s="173"/>
      <c r="D28" s="173"/>
      <c r="E28" s="198"/>
      <c r="F28" s="173"/>
      <c r="G28" s="173"/>
      <c r="H28" s="173"/>
      <c r="I28" s="173"/>
      <c r="J28" s="147"/>
    </row>
    <row r="29" spans="1:10" ht="20.100000000000001" customHeight="1">
      <c r="A29" s="76" t="s">
        <v>241</v>
      </c>
      <c r="B29" s="9">
        <v>1040</v>
      </c>
      <c r="C29" s="215">
        <f>C33+C35+C36+C37+C38+C43+C46+C47+C53+C39+C48+C41+C50</f>
        <v>3712</v>
      </c>
      <c r="D29" s="215">
        <f>D33+D35+D36+D37+D38+D43+D46+D47+D53+D39+D41+D50</f>
        <v>2743</v>
      </c>
      <c r="E29" s="215">
        <f>E33+E35+E36+E37+E38+E43+E46+E47+E53+E39+E41+E50</f>
        <v>1361</v>
      </c>
      <c r="F29" s="215">
        <f>F33+F35+F36+F37+F38+F43+F46+F47+F53+F39+F49</f>
        <v>263</v>
      </c>
      <c r="G29" s="215">
        <f>G33+G35+G36+G37+G38+G43+G46+G47+G53+G39+G49</f>
        <v>523</v>
      </c>
      <c r="H29" s="215">
        <f>H33+H35+H36+H37+H38+H43+H46+H47+H53+H39+H49+H41</f>
        <v>787</v>
      </c>
      <c r="I29" s="215">
        <f>I33+I35+I36+I37+I38+I43+I46+I47+I53+I39+I49+I41+I50</f>
        <v>1045</v>
      </c>
      <c r="J29" s="214"/>
    </row>
    <row r="30" spans="1:10" ht="37.5">
      <c r="A30" s="76" t="s">
        <v>119</v>
      </c>
      <c r="B30" s="9">
        <v>1041</v>
      </c>
      <c r="C30" s="173"/>
      <c r="D30" s="173"/>
      <c r="E30" s="198"/>
      <c r="F30" s="173"/>
      <c r="G30" s="173"/>
      <c r="H30" s="173"/>
      <c r="I30" s="173"/>
      <c r="J30" s="147"/>
    </row>
    <row r="31" spans="1:10" ht="20.100000000000001" customHeight="1">
      <c r="A31" s="76" t="s">
        <v>223</v>
      </c>
      <c r="B31" s="9">
        <v>1042</v>
      </c>
      <c r="C31" s="173"/>
      <c r="D31" s="173"/>
      <c r="E31" s="198"/>
      <c r="F31" s="173"/>
      <c r="G31" s="173"/>
      <c r="H31" s="173"/>
      <c r="I31" s="173"/>
      <c r="J31" s="147"/>
    </row>
    <row r="32" spans="1:10" ht="20.100000000000001" customHeight="1">
      <c r="A32" s="76" t="s">
        <v>64</v>
      </c>
      <c r="B32" s="9">
        <v>1043</v>
      </c>
      <c r="C32" s="173"/>
      <c r="D32" s="173"/>
      <c r="E32" s="198"/>
      <c r="F32" s="173"/>
      <c r="G32" s="173"/>
      <c r="H32" s="173"/>
      <c r="I32" s="173"/>
      <c r="J32" s="147"/>
    </row>
    <row r="33" spans="1:10" ht="20.100000000000001" customHeight="1">
      <c r="A33" s="76" t="s">
        <v>22</v>
      </c>
      <c r="B33" s="9">
        <v>1044</v>
      </c>
      <c r="C33" s="173"/>
      <c r="D33" s="173"/>
      <c r="E33" s="198"/>
      <c r="F33" s="173"/>
      <c r="G33" s="173"/>
      <c r="H33" s="173"/>
      <c r="I33" s="173"/>
      <c r="J33" s="147"/>
    </row>
    <row r="34" spans="1:10" ht="20.100000000000001" customHeight="1">
      <c r="A34" s="76" t="s">
        <v>23</v>
      </c>
      <c r="B34" s="9">
        <v>1045</v>
      </c>
      <c r="C34" s="173"/>
      <c r="D34" s="173"/>
      <c r="E34" s="198"/>
      <c r="F34" s="173"/>
      <c r="G34" s="173"/>
      <c r="H34" s="173"/>
      <c r="I34" s="173"/>
      <c r="J34" s="147"/>
    </row>
    <row r="35" spans="1:10" s="1" customFormat="1" ht="20.100000000000001" customHeight="1">
      <c r="A35" s="76" t="s">
        <v>41</v>
      </c>
      <c r="B35" s="9">
        <v>1046</v>
      </c>
      <c r="C35" s="173">
        <v>1</v>
      </c>
      <c r="D35" s="173"/>
      <c r="E35" s="198"/>
      <c r="F35" s="173">
        <v>1</v>
      </c>
      <c r="G35" s="173">
        <v>1</v>
      </c>
      <c r="H35" s="173">
        <v>1</v>
      </c>
      <c r="I35" s="173">
        <v>1</v>
      </c>
      <c r="J35" s="147"/>
    </row>
    <row r="36" spans="1:10" s="1" customFormat="1" ht="20.100000000000001" customHeight="1">
      <c r="A36" s="76" t="s">
        <v>462</v>
      </c>
      <c r="B36" s="9">
        <v>1047</v>
      </c>
      <c r="C36" s="173"/>
      <c r="D36" s="173">
        <v>3</v>
      </c>
      <c r="E36" s="198"/>
      <c r="F36" s="173"/>
      <c r="G36" s="173"/>
      <c r="H36" s="173"/>
      <c r="I36" s="173"/>
      <c r="J36" s="147"/>
    </row>
    <row r="37" spans="1:10" s="1" customFormat="1" ht="20.100000000000001" customHeight="1">
      <c r="A37" s="76" t="s">
        <v>42</v>
      </c>
      <c r="B37" s="9">
        <v>1048</v>
      </c>
      <c r="C37" s="173">
        <v>723</v>
      </c>
      <c r="D37" s="173">
        <v>743</v>
      </c>
      <c r="E37" s="198">
        <v>784</v>
      </c>
      <c r="F37" s="173">
        <v>208</v>
      </c>
      <c r="G37" s="173">
        <v>416</v>
      </c>
      <c r="H37" s="173">
        <v>624</v>
      </c>
      <c r="I37" s="173">
        <v>832</v>
      </c>
      <c r="J37" s="255"/>
    </row>
    <row r="38" spans="1:10" s="1" customFormat="1" ht="20.100000000000001" customHeight="1">
      <c r="A38" s="76" t="s">
        <v>43</v>
      </c>
      <c r="B38" s="9">
        <v>1049</v>
      </c>
      <c r="C38" s="173">
        <v>156</v>
      </c>
      <c r="D38" s="173">
        <v>163</v>
      </c>
      <c r="E38" s="198">
        <v>173</v>
      </c>
      <c r="F38" s="173">
        <v>46</v>
      </c>
      <c r="G38" s="173">
        <v>92</v>
      </c>
      <c r="H38" s="173">
        <v>137</v>
      </c>
      <c r="I38" s="173">
        <v>183</v>
      </c>
      <c r="J38" s="147"/>
    </row>
    <row r="39" spans="1:10" s="1" customFormat="1" ht="56.25">
      <c r="A39" s="76" t="s">
        <v>44</v>
      </c>
      <c r="B39" s="9">
        <v>1050</v>
      </c>
      <c r="C39" s="173">
        <v>81</v>
      </c>
      <c r="D39" s="173">
        <v>19</v>
      </c>
      <c r="E39" s="198">
        <v>19</v>
      </c>
      <c r="F39" s="173">
        <v>5</v>
      </c>
      <c r="G39" s="173">
        <v>10</v>
      </c>
      <c r="H39" s="173">
        <v>15</v>
      </c>
      <c r="I39" s="173">
        <v>17</v>
      </c>
      <c r="J39" s="147"/>
    </row>
    <row r="40" spans="1:10" s="1" customFormat="1" ht="56.25">
      <c r="A40" s="76" t="s">
        <v>45</v>
      </c>
      <c r="B40" s="9">
        <v>1051</v>
      </c>
      <c r="C40" s="173"/>
      <c r="D40" s="173"/>
      <c r="E40" s="198"/>
      <c r="F40" s="173"/>
      <c r="G40" s="173"/>
      <c r="H40" s="173"/>
      <c r="I40" s="173"/>
      <c r="J40" s="147"/>
    </row>
    <row r="41" spans="1:10" s="1" customFormat="1" ht="37.5">
      <c r="A41" s="76" t="s">
        <v>46</v>
      </c>
      <c r="B41" s="9">
        <v>1052</v>
      </c>
      <c r="C41" s="173">
        <v>3</v>
      </c>
      <c r="D41" s="173">
        <v>3</v>
      </c>
      <c r="E41" s="198"/>
      <c r="F41" s="173"/>
      <c r="G41" s="173"/>
      <c r="H41" s="173"/>
      <c r="I41" s="173"/>
      <c r="J41" s="147"/>
    </row>
    <row r="42" spans="1:10" s="1" customFormat="1" ht="37.5">
      <c r="A42" s="76" t="s">
        <v>47</v>
      </c>
      <c r="B42" s="9">
        <v>1053</v>
      </c>
      <c r="C42" s="173"/>
      <c r="D42" s="173"/>
      <c r="E42" s="198"/>
      <c r="F42" s="173"/>
      <c r="G42" s="173"/>
      <c r="H42" s="222"/>
      <c r="I42" s="222"/>
      <c r="J42" s="147"/>
    </row>
    <row r="43" spans="1:10" s="1" customFormat="1" ht="20.100000000000001" customHeight="1">
      <c r="A43" s="216" t="s">
        <v>48</v>
      </c>
      <c r="B43" s="217">
        <v>1054</v>
      </c>
      <c r="C43" s="218">
        <f t="shared" ref="C43:I43" si="1">SUM(C44:C45)</f>
        <v>6</v>
      </c>
      <c r="D43" s="218">
        <f t="shared" si="1"/>
        <v>4</v>
      </c>
      <c r="E43" s="219">
        <f t="shared" si="1"/>
        <v>3</v>
      </c>
      <c r="F43" s="219">
        <f t="shared" si="1"/>
        <v>0</v>
      </c>
      <c r="G43" s="219">
        <f t="shared" si="1"/>
        <v>0</v>
      </c>
      <c r="H43" s="219">
        <f t="shared" si="1"/>
        <v>3</v>
      </c>
      <c r="I43" s="219">
        <f t="shared" si="1"/>
        <v>3</v>
      </c>
      <c r="J43" s="147"/>
    </row>
    <row r="44" spans="1:10" s="1" customFormat="1" ht="56.25">
      <c r="A44" s="76" t="s">
        <v>540</v>
      </c>
      <c r="B44" s="9" t="s">
        <v>433</v>
      </c>
      <c r="C44" s="173">
        <v>5</v>
      </c>
      <c r="D44" s="173">
        <v>3</v>
      </c>
      <c r="E44" s="198">
        <v>3</v>
      </c>
      <c r="F44" s="173"/>
      <c r="G44" s="173"/>
      <c r="H44" s="173">
        <v>2</v>
      </c>
      <c r="I44" s="173">
        <v>2</v>
      </c>
      <c r="J44" s="147"/>
    </row>
    <row r="45" spans="1:10" s="1" customFormat="1" ht="37.5">
      <c r="A45" s="249" t="s">
        <v>445</v>
      </c>
      <c r="B45" s="9" t="s">
        <v>434</v>
      </c>
      <c r="C45" s="173">
        <v>1</v>
      </c>
      <c r="D45" s="173">
        <v>1</v>
      </c>
      <c r="E45" s="198"/>
      <c r="F45" s="173"/>
      <c r="G45" s="173"/>
      <c r="H45" s="173">
        <v>1</v>
      </c>
      <c r="I45" s="173">
        <v>1</v>
      </c>
      <c r="J45" s="147"/>
    </row>
    <row r="46" spans="1:10" s="1" customFormat="1" ht="20.100000000000001" customHeight="1">
      <c r="A46" s="76" t="s">
        <v>68</v>
      </c>
      <c r="B46" s="9">
        <v>1055</v>
      </c>
      <c r="C46" s="173"/>
      <c r="D46" s="173"/>
      <c r="E46" s="198"/>
      <c r="F46" s="173"/>
      <c r="G46" s="173"/>
      <c r="H46" s="173"/>
      <c r="I46" s="173"/>
      <c r="J46" s="147"/>
    </row>
    <row r="47" spans="1:10" s="1" customFormat="1">
      <c r="A47" s="76" t="s">
        <v>506</v>
      </c>
      <c r="B47" s="9">
        <v>1056</v>
      </c>
      <c r="C47" s="173"/>
      <c r="D47" s="173"/>
      <c r="E47" s="198"/>
      <c r="F47" s="173"/>
      <c r="G47" s="173"/>
      <c r="H47" s="173"/>
      <c r="I47" s="173"/>
      <c r="J47" s="147"/>
    </row>
    <row r="48" spans="1:10" s="1" customFormat="1" ht="20.100000000000001" customHeight="1">
      <c r="A48" s="76" t="s">
        <v>49</v>
      </c>
      <c r="B48" s="9">
        <v>1057</v>
      </c>
      <c r="C48" s="173"/>
      <c r="D48" s="173"/>
      <c r="E48" s="198"/>
      <c r="F48" s="173"/>
      <c r="G48" s="173"/>
      <c r="H48" s="173"/>
      <c r="I48" s="173"/>
      <c r="J48" s="147"/>
    </row>
    <row r="49" spans="1:10" s="1" customFormat="1" ht="37.5">
      <c r="A49" s="76" t="s">
        <v>50</v>
      </c>
      <c r="B49" s="9">
        <v>1058</v>
      </c>
      <c r="C49" s="173"/>
      <c r="D49" s="173"/>
      <c r="E49" s="198"/>
      <c r="F49" s="173"/>
      <c r="G49" s="173"/>
      <c r="H49" s="173"/>
      <c r="I49" s="173"/>
      <c r="J49" s="147"/>
    </row>
    <row r="50" spans="1:10" s="1" customFormat="1" ht="37.5">
      <c r="A50" s="76" t="s">
        <v>51</v>
      </c>
      <c r="B50" s="9">
        <v>1059</v>
      </c>
      <c r="C50" s="173">
        <v>3</v>
      </c>
      <c r="D50" s="173"/>
      <c r="E50" s="198"/>
      <c r="F50" s="173">
        <v>0</v>
      </c>
      <c r="G50" s="173">
        <v>0</v>
      </c>
      <c r="H50" s="173">
        <v>0</v>
      </c>
      <c r="I50" s="173">
        <v>0</v>
      </c>
      <c r="J50" s="147"/>
    </row>
    <row r="51" spans="1:10" s="1" customFormat="1" ht="75">
      <c r="A51" s="76" t="s">
        <v>81</v>
      </c>
      <c r="B51" s="9">
        <v>1060</v>
      </c>
      <c r="C51" s="173"/>
      <c r="D51" s="173"/>
      <c r="E51" s="198"/>
      <c r="F51" s="173"/>
      <c r="G51" s="173"/>
      <c r="H51" s="173"/>
      <c r="I51" s="173"/>
      <c r="J51" s="147"/>
    </row>
    <row r="52" spans="1:10" s="1" customFormat="1" ht="20.100000000000001" customHeight="1">
      <c r="A52" s="76" t="s">
        <v>52</v>
      </c>
      <c r="B52" s="9">
        <v>1061</v>
      </c>
      <c r="C52" s="173"/>
      <c r="D52" s="173"/>
      <c r="E52" s="198"/>
      <c r="F52" s="173"/>
      <c r="G52" s="173"/>
      <c r="H52" s="173"/>
      <c r="I52" s="173"/>
      <c r="J52" s="147"/>
    </row>
    <row r="53" spans="1:10" s="1" customFormat="1" ht="37.5">
      <c r="A53" s="216" t="s">
        <v>123</v>
      </c>
      <c r="B53" s="217">
        <v>1062</v>
      </c>
      <c r="C53" s="218">
        <f>SUM(C54:C73)</f>
        <v>2739</v>
      </c>
      <c r="D53" s="218">
        <f>SUM(D54:D80)</f>
        <v>1808</v>
      </c>
      <c r="E53" s="218">
        <f>SUM(E54:E73)</f>
        <v>382</v>
      </c>
      <c r="F53" s="219">
        <f>SUM(F54:F73)</f>
        <v>3</v>
      </c>
      <c r="G53" s="219">
        <f>SUM(G54:G73)</f>
        <v>4</v>
      </c>
      <c r="H53" s="219">
        <f>SUM(H54:H73)</f>
        <v>7</v>
      </c>
      <c r="I53" s="219">
        <f>SUM(I54:I73)</f>
        <v>9</v>
      </c>
      <c r="J53" s="220"/>
    </row>
    <row r="54" spans="1:10" s="1" customFormat="1">
      <c r="A54" s="76" t="s">
        <v>414</v>
      </c>
      <c r="B54" s="6" t="s">
        <v>393</v>
      </c>
      <c r="C54" s="173">
        <v>98</v>
      </c>
      <c r="D54" s="173">
        <v>57</v>
      </c>
      <c r="E54" s="198">
        <v>49</v>
      </c>
      <c r="F54" s="173"/>
      <c r="G54" s="173"/>
      <c r="H54" s="173"/>
      <c r="I54" s="173"/>
      <c r="J54" s="147"/>
    </row>
    <row r="55" spans="1:10" s="1" customFormat="1">
      <c r="A55" s="76" t="s">
        <v>415</v>
      </c>
      <c r="B55" s="252" t="s">
        <v>394</v>
      </c>
      <c r="C55" s="173">
        <v>18</v>
      </c>
      <c r="D55" s="173">
        <v>18</v>
      </c>
      <c r="E55" s="198">
        <v>7</v>
      </c>
      <c r="F55" s="173"/>
      <c r="G55" s="173"/>
      <c r="H55" s="173"/>
      <c r="I55" s="173"/>
      <c r="J55" s="147"/>
    </row>
    <row r="56" spans="1:10" s="1" customFormat="1">
      <c r="A56" s="76" t="s">
        <v>503</v>
      </c>
      <c r="B56" s="252" t="s">
        <v>395</v>
      </c>
      <c r="C56" s="173">
        <v>22</v>
      </c>
      <c r="D56" s="173">
        <v>24</v>
      </c>
      <c r="E56" s="198">
        <v>12</v>
      </c>
      <c r="F56" s="173"/>
      <c r="G56" s="173"/>
      <c r="H56" s="173"/>
      <c r="I56" s="173"/>
      <c r="J56" s="147"/>
    </row>
    <row r="57" spans="1:10" s="1" customFormat="1">
      <c r="A57" s="76" t="s">
        <v>504</v>
      </c>
      <c r="B57" s="252" t="s">
        <v>396</v>
      </c>
      <c r="C57" s="173"/>
      <c r="D57" s="173">
        <v>3</v>
      </c>
      <c r="E57" s="198">
        <v>7</v>
      </c>
      <c r="F57" s="173"/>
      <c r="G57" s="173">
        <v>1</v>
      </c>
      <c r="H57" s="173">
        <v>2</v>
      </c>
      <c r="I57" s="173">
        <v>3</v>
      </c>
      <c r="J57" s="147"/>
    </row>
    <row r="58" spans="1:10" s="1" customFormat="1">
      <c r="A58" s="76" t="s">
        <v>465</v>
      </c>
      <c r="B58" s="253" t="s">
        <v>402</v>
      </c>
      <c r="C58" s="173">
        <v>184</v>
      </c>
      <c r="D58" s="173"/>
      <c r="E58" s="198"/>
      <c r="F58" s="173"/>
      <c r="G58" s="173"/>
      <c r="H58" s="173"/>
      <c r="I58" s="173"/>
      <c r="J58" s="147"/>
    </row>
    <row r="59" spans="1:10" s="1" customFormat="1" ht="19.5" customHeight="1">
      <c r="A59" s="76" t="s">
        <v>443</v>
      </c>
      <c r="B59" s="253" t="s">
        <v>403</v>
      </c>
      <c r="C59" s="173"/>
      <c r="D59" s="173"/>
      <c r="E59" s="198"/>
      <c r="F59" s="173"/>
      <c r="G59" s="173"/>
      <c r="H59" s="222"/>
      <c r="I59" s="222"/>
      <c r="J59" s="147"/>
    </row>
    <row r="60" spans="1:10" s="1" customFormat="1" ht="77.25" customHeight="1">
      <c r="A60" s="76" t="s">
        <v>455</v>
      </c>
      <c r="B60" s="253" t="s">
        <v>404</v>
      </c>
      <c r="C60" s="173"/>
      <c r="D60" s="173"/>
      <c r="E60" s="198"/>
      <c r="F60" s="173"/>
      <c r="G60" s="173"/>
      <c r="H60" s="222"/>
      <c r="I60" s="173"/>
      <c r="J60" s="147"/>
    </row>
    <row r="61" spans="1:10" s="1" customFormat="1">
      <c r="A61" s="76" t="s">
        <v>442</v>
      </c>
      <c r="B61" s="253" t="s">
        <v>405</v>
      </c>
      <c r="C61" s="173"/>
      <c r="D61" s="173">
        <v>787</v>
      </c>
      <c r="E61" s="198"/>
      <c r="F61" s="173"/>
      <c r="G61" s="173"/>
      <c r="H61" s="173"/>
      <c r="I61" s="173"/>
      <c r="J61" s="147"/>
    </row>
    <row r="62" spans="1:10" s="1" customFormat="1">
      <c r="A62" s="76" t="s">
        <v>471</v>
      </c>
      <c r="B62" s="253" t="s">
        <v>406</v>
      </c>
      <c r="C62" s="173">
        <v>1901</v>
      </c>
      <c r="D62" s="173">
        <v>300</v>
      </c>
      <c r="E62" s="198">
        <v>300</v>
      </c>
      <c r="F62" s="173"/>
      <c r="G62" s="173"/>
      <c r="H62" s="173"/>
      <c r="I62" s="173"/>
      <c r="J62" s="147"/>
    </row>
    <row r="63" spans="1:10" s="1" customFormat="1">
      <c r="A63" s="76" t="s">
        <v>444</v>
      </c>
      <c r="B63" s="253" t="s">
        <v>407</v>
      </c>
      <c r="C63" s="173">
        <v>494</v>
      </c>
      <c r="D63" s="173">
        <v>547</v>
      </c>
      <c r="E63" s="198"/>
      <c r="F63" s="173"/>
      <c r="G63" s="173"/>
      <c r="H63" s="173"/>
      <c r="I63" s="173"/>
      <c r="J63" s="147"/>
    </row>
    <row r="64" spans="1:10" s="1" customFormat="1">
      <c r="A64" s="76" t="s">
        <v>66</v>
      </c>
      <c r="B64" s="275" t="s">
        <v>408</v>
      </c>
      <c r="C64" s="173"/>
      <c r="D64" s="173">
        <v>5</v>
      </c>
      <c r="E64" s="198"/>
      <c r="F64" s="173"/>
      <c r="G64" s="173"/>
      <c r="H64" s="173"/>
      <c r="I64" s="173"/>
      <c r="J64" s="147"/>
    </row>
    <row r="65" spans="1:10" s="1" customFormat="1" ht="18" customHeight="1">
      <c r="A65" s="76" t="s">
        <v>550</v>
      </c>
      <c r="B65" s="275" t="s">
        <v>409</v>
      </c>
      <c r="C65" s="173"/>
      <c r="D65" s="173"/>
      <c r="E65" s="198"/>
      <c r="F65" s="173">
        <v>1</v>
      </c>
      <c r="G65" s="173">
        <v>1</v>
      </c>
      <c r="H65" s="222">
        <v>1</v>
      </c>
      <c r="I65" s="173">
        <v>1</v>
      </c>
      <c r="J65" s="147"/>
    </row>
    <row r="66" spans="1:10" s="1" customFormat="1" ht="17.25" customHeight="1">
      <c r="A66" s="76" t="s">
        <v>464</v>
      </c>
      <c r="B66" s="275" t="s">
        <v>410</v>
      </c>
      <c r="C66" s="173">
        <v>1</v>
      </c>
      <c r="D66" s="173">
        <v>2</v>
      </c>
      <c r="E66" s="198">
        <v>3</v>
      </c>
      <c r="F66" s="173">
        <v>1</v>
      </c>
      <c r="G66" s="173">
        <v>1</v>
      </c>
      <c r="H66" s="173">
        <v>3</v>
      </c>
      <c r="I66" s="173">
        <v>4</v>
      </c>
      <c r="J66" s="147"/>
    </row>
    <row r="67" spans="1:10" s="1" customFormat="1" ht="17.25" customHeight="1">
      <c r="A67" s="76" t="s">
        <v>545</v>
      </c>
      <c r="B67" s="275" t="s">
        <v>411</v>
      </c>
      <c r="C67" s="173">
        <v>3</v>
      </c>
      <c r="D67" s="173"/>
      <c r="E67" s="198">
        <v>3</v>
      </c>
      <c r="F67" s="173"/>
      <c r="G67" s="173"/>
      <c r="H67" s="173"/>
      <c r="I67" s="173"/>
      <c r="J67" s="147"/>
    </row>
    <row r="68" spans="1:10" s="1" customFormat="1" ht="17.25" customHeight="1">
      <c r="A68" s="246" t="s">
        <v>492</v>
      </c>
      <c r="B68" s="275" t="s">
        <v>412</v>
      </c>
      <c r="C68" s="173">
        <v>3</v>
      </c>
      <c r="D68" s="173"/>
      <c r="E68" s="198"/>
      <c r="F68" s="173"/>
      <c r="G68" s="173"/>
      <c r="H68" s="173"/>
      <c r="I68" s="173"/>
      <c r="J68" s="244"/>
    </row>
    <row r="69" spans="1:10" s="1" customFormat="1" ht="17.25" customHeight="1">
      <c r="A69" s="246" t="s">
        <v>493</v>
      </c>
      <c r="B69" s="275" t="s">
        <v>413</v>
      </c>
      <c r="C69" s="173">
        <v>15</v>
      </c>
      <c r="D69" s="173"/>
      <c r="E69" s="198"/>
      <c r="F69" s="173"/>
      <c r="G69" s="173"/>
      <c r="H69" s="173"/>
      <c r="I69" s="173"/>
      <c r="J69" s="244"/>
    </row>
    <row r="70" spans="1:10" s="1" customFormat="1" ht="17.25" customHeight="1">
      <c r="A70" s="257" t="s">
        <v>509</v>
      </c>
      <c r="B70" s="275" t="s">
        <v>440</v>
      </c>
      <c r="C70" s="173"/>
      <c r="D70" s="173">
        <v>12</v>
      </c>
      <c r="E70" s="198"/>
      <c r="F70" s="173"/>
      <c r="G70" s="173"/>
      <c r="H70" s="173"/>
      <c r="I70" s="173"/>
      <c r="J70" s="256"/>
    </row>
    <row r="71" spans="1:10" s="1" customFormat="1" ht="37.5" customHeight="1">
      <c r="A71" s="257" t="s">
        <v>510</v>
      </c>
      <c r="B71" s="275" t="s">
        <v>447</v>
      </c>
      <c r="C71" s="173"/>
      <c r="D71" s="173">
        <v>27</v>
      </c>
      <c r="E71" s="198"/>
      <c r="F71" s="173"/>
      <c r="G71" s="173"/>
      <c r="H71" s="173"/>
      <c r="I71" s="173"/>
      <c r="J71" s="256"/>
    </row>
    <row r="72" spans="1:10" s="1" customFormat="1" ht="37.5" customHeight="1">
      <c r="A72" s="257" t="s">
        <v>511</v>
      </c>
      <c r="B72" s="275" t="s">
        <v>448</v>
      </c>
      <c r="C72" s="173"/>
      <c r="D72" s="173">
        <v>25</v>
      </c>
      <c r="E72" s="198"/>
      <c r="F72" s="173"/>
      <c r="G72" s="173"/>
      <c r="H72" s="173"/>
      <c r="I72" s="173"/>
      <c r="J72" s="256"/>
    </row>
    <row r="73" spans="1:10" s="1" customFormat="1" ht="24" customHeight="1">
      <c r="A73" s="264" t="s">
        <v>535</v>
      </c>
      <c r="B73" s="275" t="s">
        <v>508</v>
      </c>
      <c r="C73" s="173"/>
      <c r="D73" s="173">
        <v>1</v>
      </c>
      <c r="E73" s="198">
        <v>1</v>
      </c>
      <c r="F73" s="173">
        <v>1</v>
      </c>
      <c r="G73" s="173">
        <v>1</v>
      </c>
      <c r="H73" s="173">
        <v>1</v>
      </c>
      <c r="I73" s="173">
        <v>1</v>
      </c>
      <c r="J73" s="263"/>
    </row>
    <row r="74" spans="1:10" ht="20.100000000000001" customHeight="1">
      <c r="A74" s="76" t="s">
        <v>242</v>
      </c>
      <c r="B74" s="9">
        <v>1070</v>
      </c>
      <c r="C74" s="188">
        <f t="shared" ref="C74:I74" si="2">SUM(C75:C80)</f>
        <v>0</v>
      </c>
      <c r="D74" s="188">
        <f t="shared" si="2"/>
        <v>0</v>
      </c>
      <c r="E74" s="199">
        <f t="shared" si="2"/>
        <v>0</v>
      </c>
      <c r="F74" s="188">
        <f t="shared" si="2"/>
        <v>0</v>
      </c>
      <c r="G74" s="188">
        <f t="shared" si="2"/>
        <v>0</v>
      </c>
      <c r="H74" s="188">
        <f t="shared" si="2"/>
        <v>0</v>
      </c>
      <c r="I74" s="188">
        <f t="shared" si="2"/>
        <v>0</v>
      </c>
      <c r="J74" s="147"/>
    </row>
    <row r="75" spans="1:10" s="1" customFormat="1" ht="20.100000000000001" customHeight="1">
      <c r="A75" s="76" t="s">
        <v>201</v>
      </c>
      <c r="B75" s="9">
        <v>1071</v>
      </c>
      <c r="C75" s="173"/>
      <c r="D75" s="173"/>
      <c r="E75" s="198"/>
      <c r="F75" s="173"/>
      <c r="G75" s="173"/>
      <c r="H75" s="173"/>
      <c r="I75" s="173"/>
      <c r="J75" s="147"/>
    </row>
    <row r="76" spans="1:10" s="1" customFormat="1" ht="20.100000000000001" customHeight="1">
      <c r="A76" s="76" t="s">
        <v>202</v>
      </c>
      <c r="B76" s="9">
        <v>1072</v>
      </c>
      <c r="C76" s="173"/>
      <c r="D76" s="173"/>
      <c r="E76" s="198"/>
      <c r="F76" s="173"/>
      <c r="G76" s="173"/>
      <c r="H76" s="173"/>
      <c r="I76" s="173"/>
      <c r="J76" s="147"/>
    </row>
    <row r="77" spans="1:10" s="1" customFormat="1" ht="20.100000000000001" customHeight="1">
      <c r="A77" s="76" t="s">
        <v>42</v>
      </c>
      <c r="B77" s="9">
        <v>1073</v>
      </c>
      <c r="C77" s="173"/>
      <c r="D77" s="173"/>
      <c r="E77" s="198"/>
      <c r="F77" s="173"/>
      <c r="G77" s="173"/>
      <c r="H77" s="173"/>
      <c r="I77" s="173"/>
      <c r="J77" s="147"/>
    </row>
    <row r="78" spans="1:10" s="1" customFormat="1" ht="37.5">
      <c r="A78" s="76" t="s">
        <v>65</v>
      </c>
      <c r="B78" s="9">
        <v>1074</v>
      </c>
      <c r="C78" s="173"/>
      <c r="D78" s="173"/>
      <c r="E78" s="198"/>
      <c r="F78" s="173"/>
      <c r="G78" s="173"/>
      <c r="H78" s="173"/>
      <c r="I78" s="173"/>
      <c r="J78" s="147"/>
    </row>
    <row r="79" spans="1:10" s="1" customFormat="1" ht="20.100000000000001" customHeight="1">
      <c r="A79" s="76" t="s">
        <v>84</v>
      </c>
      <c r="B79" s="9">
        <v>1075</v>
      </c>
      <c r="C79" s="173"/>
      <c r="D79" s="173"/>
      <c r="E79" s="198"/>
      <c r="F79" s="173"/>
      <c r="G79" s="173"/>
      <c r="H79" s="173"/>
      <c r="I79" s="173"/>
      <c r="J79" s="147"/>
    </row>
    <row r="80" spans="1:10" s="1" customFormat="1" ht="20.100000000000001" customHeight="1">
      <c r="A80" s="76" t="s">
        <v>138</v>
      </c>
      <c r="B80" s="9">
        <v>1076</v>
      </c>
      <c r="C80" s="173"/>
      <c r="D80" s="173"/>
      <c r="E80" s="198"/>
      <c r="F80" s="173"/>
      <c r="G80" s="173"/>
      <c r="H80" s="173"/>
      <c r="I80" s="173"/>
      <c r="J80" s="147"/>
    </row>
    <row r="81" spans="1:10" s="1" customFormat="1" ht="37.5">
      <c r="A81" s="258" t="s">
        <v>86</v>
      </c>
      <c r="B81" s="217">
        <v>1080</v>
      </c>
      <c r="C81" s="259">
        <f>C86</f>
        <v>401</v>
      </c>
      <c r="D81" s="259">
        <f t="shared" ref="D81:I81" si="3">SUM(D82:D86)</f>
        <v>347</v>
      </c>
      <c r="E81" s="260">
        <f t="shared" si="3"/>
        <v>196</v>
      </c>
      <c r="F81" s="259">
        <f t="shared" si="3"/>
        <v>0</v>
      </c>
      <c r="G81" s="259">
        <f t="shared" si="3"/>
        <v>0</v>
      </c>
      <c r="H81" s="259">
        <f t="shared" si="3"/>
        <v>0</v>
      </c>
      <c r="I81" s="259">
        <f t="shared" si="3"/>
        <v>0</v>
      </c>
      <c r="J81" s="220"/>
    </row>
    <row r="82" spans="1:10" s="1" customFormat="1" ht="20.100000000000001" customHeight="1">
      <c r="A82" s="76" t="s">
        <v>75</v>
      </c>
      <c r="B82" s="166">
        <v>1081</v>
      </c>
      <c r="C82" s="173"/>
      <c r="D82" s="173"/>
      <c r="E82" s="198"/>
      <c r="F82" s="173"/>
      <c r="G82" s="173"/>
      <c r="H82" s="173"/>
      <c r="I82" s="173"/>
      <c r="J82" s="147"/>
    </row>
    <row r="83" spans="1:10" s="1" customFormat="1" ht="25.5" customHeight="1">
      <c r="A83" s="76" t="s">
        <v>53</v>
      </c>
      <c r="B83" s="166">
        <v>1082</v>
      </c>
      <c r="C83" s="173"/>
      <c r="D83" s="173"/>
      <c r="E83" s="198"/>
      <c r="F83" s="173"/>
      <c r="G83" s="173"/>
      <c r="H83" s="173"/>
      <c r="I83" s="173"/>
      <c r="J83" s="147"/>
    </row>
    <row r="84" spans="1:10" s="1" customFormat="1" ht="37.5">
      <c r="A84" s="76" t="s">
        <v>63</v>
      </c>
      <c r="B84" s="166">
        <v>1083</v>
      </c>
      <c r="C84" s="173"/>
      <c r="D84" s="173"/>
      <c r="E84" s="198"/>
      <c r="F84" s="173"/>
      <c r="G84" s="173"/>
      <c r="H84" s="173"/>
      <c r="I84" s="173"/>
      <c r="J84" s="147"/>
    </row>
    <row r="85" spans="1:10" s="1" customFormat="1" ht="20.100000000000001" customHeight="1">
      <c r="A85" s="76" t="s">
        <v>234</v>
      </c>
      <c r="B85" s="166">
        <v>1084</v>
      </c>
      <c r="C85" s="173"/>
      <c r="D85" s="173"/>
      <c r="E85" s="198"/>
      <c r="F85" s="173"/>
      <c r="G85" s="173"/>
      <c r="H85" s="173"/>
      <c r="I85" s="173"/>
      <c r="J85" s="147"/>
    </row>
    <row r="86" spans="1:10" s="1" customFormat="1" ht="20.100000000000001" customHeight="1">
      <c r="A86" s="76" t="s">
        <v>265</v>
      </c>
      <c r="B86" s="166">
        <v>1085</v>
      </c>
      <c r="C86" s="173">
        <f>SUM(C89:C91)</f>
        <v>401</v>
      </c>
      <c r="D86" s="173">
        <f>SUM(D87:D95)</f>
        <v>347</v>
      </c>
      <c r="E86" s="173">
        <f>SUM(E87:E97)</f>
        <v>196</v>
      </c>
      <c r="F86" s="207">
        <f t="shared" ref="F86:G86" si="4">SUM(F89:F91)</f>
        <v>0</v>
      </c>
      <c r="G86" s="207">
        <f t="shared" si="4"/>
        <v>0</v>
      </c>
      <c r="H86" s="207">
        <f>SUM(H87:H95)</f>
        <v>0</v>
      </c>
      <c r="I86" s="207">
        <f>SUM(I87:I95)</f>
        <v>0</v>
      </c>
      <c r="J86" s="147"/>
    </row>
    <row r="87" spans="1:10" s="1" customFormat="1" ht="20.100000000000001" customHeight="1">
      <c r="A87" s="257" t="s">
        <v>42</v>
      </c>
      <c r="B87" s="9" t="s">
        <v>421</v>
      </c>
      <c r="C87" s="173"/>
      <c r="D87" s="173">
        <v>112</v>
      </c>
      <c r="E87" s="198">
        <v>24</v>
      </c>
      <c r="F87" s="173"/>
      <c r="G87" s="173"/>
      <c r="H87" s="173"/>
      <c r="I87" s="173"/>
      <c r="J87" s="255"/>
    </row>
    <row r="88" spans="1:10" s="1" customFormat="1" ht="20.100000000000001" customHeight="1">
      <c r="A88" s="257" t="s">
        <v>43</v>
      </c>
      <c r="B88" s="9" t="s">
        <v>422</v>
      </c>
      <c r="C88" s="173"/>
      <c r="D88" s="173">
        <v>25</v>
      </c>
      <c r="E88" s="198">
        <v>5</v>
      </c>
      <c r="F88" s="173"/>
      <c r="G88" s="173"/>
      <c r="H88" s="173"/>
      <c r="I88" s="173"/>
      <c r="J88" s="256"/>
    </row>
    <row r="89" spans="1:10" s="1" customFormat="1" ht="25.5" customHeight="1">
      <c r="A89" s="76" t="s">
        <v>495</v>
      </c>
      <c r="B89" s="9" t="s">
        <v>423</v>
      </c>
      <c r="C89" s="173">
        <v>190</v>
      </c>
      <c r="D89" s="173"/>
      <c r="E89" s="198"/>
      <c r="F89" s="173"/>
      <c r="G89" s="173"/>
      <c r="H89" s="173"/>
      <c r="I89" s="173"/>
      <c r="J89" s="147"/>
    </row>
    <row r="90" spans="1:10" s="1" customFormat="1" ht="37.5">
      <c r="A90" s="76" t="s">
        <v>496</v>
      </c>
      <c r="B90" s="9" t="s">
        <v>512</v>
      </c>
      <c r="C90" s="173">
        <v>195</v>
      </c>
      <c r="D90" s="173"/>
      <c r="E90" s="198"/>
      <c r="F90" s="173"/>
      <c r="G90" s="173"/>
      <c r="H90" s="173"/>
      <c r="I90" s="173"/>
      <c r="J90" s="147"/>
    </row>
    <row r="91" spans="1:10" s="1" customFormat="1">
      <c r="A91" s="247" t="s">
        <v>494</v>
      </c>
      <c r="B91" s="9" t="s">
        <v>513</v>
      </c>
      <c r="C91" s="173">
        <v>16</v>
      </c>
      <c r="D91" s="173">
        <v>131</v>
      </c>
      <c r="E91" s="198">
        <v>1</v>
      </c>
      <c r="F91" s="173"/>
      <c r="G91" s="173"/>
      <c r="H91" s="173"/>
      <c r="I91" s="173"/>
      <c r="J91" s="248"/>
    </row>
    <row r="92" spans="1:10" s="1" customFormat="1" ht="37.5">
      <c r="A92" s="257" t="s">
        <v>519</v>
      </c>
      <c r="B92" s="9" t="s">
        <v>514</v>
      </c>
      <c r="C92" s="173"/>
      <c r="D92" s="173">
        <v>46</v>
      </c>
      <c r="E92" s="198">
        <v>23</v>
      </c>
      <c r="F92" s="173"/>
      <c r="G92" s="173"/>
      <c r="H92" s="173"/>
      <c r="I92" s="173"/>
      <c r="J92" s="256"/>
    </row>
    <row r="93" spans="1:10" s="1" customFormat="1">
      <c r="A93" s="257" t="s">
        <v>516</v>
      </c>
      <c r="B93" s="9" t="s">
        <v>515</v>
      </c>
      <c r="C93" s="173"/>
      <c r="D93" s="173">
        <v>28</v>
      </c>
      <c r="E93" s="198">
        <v>3</v>
      </c>
      <c r="F93" s="173"/>
      <c r="G93" s="173"/>
      <c r="H93" s="173"/>
      <c r="I93" s="173"/>
      <c r="J93" s="256"/>
    </row>
    <row r="94" spans="1:10" s="1" customFormat="1">
      <c r="A94" s="257" t="s">
        <v>517</v>
      </c>
      <c r="B94" s="9" t="s">
        <v>518</v>
      </c>
      <c r="C94" s="173"/>
      <c r="D94" s="173">
        <v>4</v>
      </c>
      <c r="E94" s="198">
        <v>1</v>
      </c>
      <c r="F94" s="173"/>
      <c r="G94" s="173"/>
      <c r="H94" s="173"/>
      <c r="I94" s="173"/>
      <c r="J94" s="256"/>
    </row>
    <row r="95" spans="1:10" s="1" customFormat="1">
      <c r="A95" s="264" t="s">
        <v>534</v>
      </c>
      <c r="B95" s="9" t="s">
        <v>533</v>
      </c>
      <c r="C95" s="173"/>
      <c r="D95" s="173">
        <v>1</v>
      </c>
      <c r="E95" s="198">
        <v>1</v>
      </c>
      <c r="F95" s="173"/>
      <c r="G95" s="173"/>
      <c r="H95" s="173"/>
      <c r="I95" s="173"/>
      <c r="J95" s="262"/>
    </row>
    <row r="96" spans="1:10" s="1" customFormat="1" ht="37.5">
      <c r="A96" s="274" t="s">
        <v>547</v>
      </c>
      <c r="B96" s="9" t="s">
        <v>546</v>
      </c>
      <c r="C96" s="173"/>
      <c r="D96" s="173"/>
      <c r="E96" s="273">
        <v>111</v>
      </c>
      <c r="F96" s="173"/>
      <c r="G96" s="173"/>
      <c r="H96" s="173"/>
      <c r="I96" s="173"/>
      <c r="J96" s="272"/>
    </row>
    <row r="97" spans="1:10" s="1" customFormat="1">
      <c r="A97" s="274" t="s">
        <v>548</v>
      </c>
      <c r="B97" s="9" t="s">
        <v>549</v>
      </c>
      <c r="C97" s="173"/>
      <c r="D97" s="173"/>
      <c r="E97" s="273">
        <v>27</v>
      </c>
      <c r="F97" s="173"/>
      <c r="G97" s="173"/>
      <c r="H97" s="173"/>
      <c r="I97" s="173"/>
      <c r="J97" s="272"/>
    </row>
    <row r="98" spans="1:10" s="5" customFormat="1" ht="37.5">
      <c r="A98" s="165" t="s">
        <v>4</v>
      </c>
      <c r="B98" s="11">
        <v>1100</v>
      </c>
      <c r="C98" s="188">
        <f t="shared" ref="C98:I98" si="5">C19+C20-C29-C74-C81</f>
        <v>1</v>
      </c>
      <c r="D98" s="188">
        <f t="shared" si="5"/>
        <v>-2421</v>
      </c>
      <c r="E98" s="212">
        <f t="shared" si="5"/>
        <v>-1033</v>
      </c>
      <c r="F98" s="188">
        <f t="shared" si="5"/>
        <v>-258</v>
      </c>
      <c r="G98" s="188">
        <f t="shared" si="5"/>
        <v>-513</v>
      </c>
      <c r="H98" s="188">
        <f t="shared" si="5"/>
        <v>-771</v>
      </c>
      <c r="I98" s="188">
        <f t="shared" si="5"/>
        <v>-1026</v>
      </c>
      <c r="J98" s="148"/>
    </row>
    <row r="99" spans="1:10" ht="37.5">
      <c r="A99" s="76" t="s">
        <v>121</v>
      </c>
      <c r="B99" s="9">
        <v>1110</v>
      </c>
      <c r="C99" s="173"/>
      <c r="D99" s="173"/>
      <c r="E99" s="198"/>
      <c r="F99" s="173"/>
      <c r="G99" s="173"/>
      <c r="H99" s="173"/>
      <c r="I99" s="173"/>
      <c r="J99" s="147"/>
    </row>
    <row r="100" spans="1:10" ht="20.100000000000001" customHeight="1">
      <c r="A100" s="76" t="s">
        <v>122</v>
      </c>
      <c r="B100" s="9">
        <v>1120</v>
      </c>
      <c r="C100" s="173"/>
      <c r="D100" s="173"/>
      <c r="E100" s="198"/>
      <c r="F100" s="173"/>
      <c r="G100" s="173"/>
      <c r="H100" s="173"/>
      <c r="I100" s="173"/>
      <c r="J100" s="147"/>
    </row>
    <row r="101" spans="1:10" ht="20.100000000000001" customHeight="1">
      <c r="A101" s="76"/>
      <c r="B101" s="9"/>
      <c r="C101" s="173"/>
      <c r="D101" s="173"/>
      <c r="E101" s="198"/>
      <c r="F101" s="173"/>
      <c r="G101" s="173"/>
      <c r="H101" s="173"/>
      <c r="I101" s="173"/>
      <c r="J101" s="147"/>
    </row>
    <row r="102" spans="1:10" ht="37.5">
      <c r="A102" s="76" t="s">
        <v>125</v>
      </c>
      <c r="B102" s="9">
        <v>1130</v>
      </c>
      <c r="C102" s="173"/>
      <c r="D102" s="173"/>
      <c r="E102" s="198"/>
      <c r="F102" s="173"/>
      <c r="G102" s="173"/>
      <c r="H102" s="173"/>
      <c r="I102" s="173"/>
      <c r="J102" s="147"/>
    </row>
    <row r="103" spans="1:10" ht="20.100000000000001" customHeight="1">
      <c r="A103" s="76" t="s">
        <v>124</v>
      </c>
      <c r="B103" s="9">
        <v>1140</v>
      </c>
      <c r="C103" s="173"/>
      <c r="D103" s="173"/>
      <c r="E103" s="198"/>
      <c r="F103" s="173"/>
      <c r="G103" s="173"/>
      <c r="H103" s="173"/>
      <c r="I103" s="173"/>
      <c r="J103" s="147"/>
    </row>
    <row r="104" spans="1:10" ht="20.100000000000001" customHeight="1">
      <c r="A104" s="76"/>
      <c r="B104" s="9"/>
      <c r="C104" s="173"/>
      <c r="D104" s="173"/>
      <c r="E104" s="198"/>
      <c r="F104" s="173"/>
      <c r="G104" s="173"/>
      <c r="H104" s="173"/>
      <c r="I104" s="173"/>
      <c r="J104" s="147"/>
    </row>
    <row r="105" spans="1:10" ht="37.5">
      <c r="A105" s="76" t="s">
        <v>235</v>
      </c>
      <c r="B105" s="9">
        <v>1150</v>
      </c>
      <c r="C105" s="173"/>
      <c r="D105" s="173"/>
      <c r="E105" s="198"/>
      <c r="F105" s="173"/>
      <c r="G105" s="173"/>
      <c r="H105" s="173"/>
      <c r="I105" s="173"/>
      <c r="J105" s="147"/>
    </row>
    <row r="106" spans="1:10" ht="20.100000000000001" customHeight="1">
      <c r="A106" s="76" t="s">
        <v>234</v>
      </c>
      <c r="B106" s="9">
        <v>1151</v>
      </c>
      <c r="C106" s="173"/>
      <c r="D106" s="173"/>
      <c r="E106" s="198"/>
      <c r="F106" s="173"/>
      <c r="G106" s="173"/>
      <c r="H106" s="173"/>
      <c r="I106" s="173"/>
      <c r="J106" s="147"/>
    </row>
    <row r="107" spans="1:10" ht="37.5">
      <c r="A107" s="76" t="s">
        <v>236</v>
      </c>
      <c r="B107" s="9">
        <v>1160</v>
      </c>
      <c r="C107" s="173"/>
      <c r="D107" s="173"/>
      <c r="E107" s="198"/>
      <c r="F107" s="173"/>
      <c r="G107" s="173"/>
      <c r="H107" s="173"/>
      <c r="I107" s="173"/>
      <c r="J107" s="147"/>
    </row>
    <row r="108" spans="1:10" ht="20.100000000000001" customHeight="1">
      <c r="A108" s="76" t="s">
        <v>234</v>
      </c>
      <c r="B108" s="9">
        <v>1161</v>
      </c>
      <c r="C108" s="173"/>
      <c r="D108" s="173"/>
      <c r="E108" s="198"/>
      <c r="F108" s="173"/>
      <c r="G108" s="173"/>
      <c r="H108" s="173"/>
      <c r="I108" s="173"/>
      <c r="J108" s="147"/>
    </row>
    <row r="109" spans="1:10" s="5" customFormat="1" ht="37.5">
      <c r="A109" s="165" t="s">
        <v>105</v>
      </c>
      <c r="B109" s="11">
        <v>1170</v>
      </c>
      <c r="C109" s="188">
        <f t="shared" ref="C109:I109" si="6">C98+C99+C100+C105-C103-C102-C107</f>
        <v>1</v>
      </c>
      <c r="D109" s="188">
        <f t="shared" si="6"/>
        <v>-2421</v>
      </c>
      <c r="E109" s="212">
        <f t="shared" si="6"/>
        <v>-1033</v>
      </c>
      <c r="F109" s="188">
        <f t="shared" si="6"/>
        <v>-258</v>
      </c>
      <c r="G109" s="188">
        <f t="shared" si="6"/>
        <v>-513</v>
      </c>
      <c r="H109" s="212">
        <f t="shared" si="6"/>
        <v>-771</v>
      </c>
      <c r="I109" s="212">
        <f t="shared" si="6"/>
        <v>-1026</v>
      </c>
      <c r="J109" s="148"/>
    </row>
    <row r="110" spans="1:10" ht="20.100000000000001" customHeight="1">
      <c r="A110" s="76" t="s">
        <v>152</v>
      </c>
      <c r="B110" s="9">
        <v>1180</v>
      </c>
      <c r="C110" s="173">
        <f t="shared" ref="C110" si="7">C109*18%</f>
        <v>0.18</v>
      </c>
      <c r="D110" s="173"/>
      <c r="E110" s="198"/>
      <c r="F110" s="173"/>
      <c r="G110" s="173"/>
      <c r="H110" s="173"/>
      <c r="I110" s="173"/>
      <c r="J110" s="147"/>
    </row>
    <row r="111" spans="1:10" ht="37.5">
      <c r="A111" s="76" t="s">
        <v>153</v>
      </c>
      <c r="B111" s="9">
        <v>1190</v>
      </c>
      <c r="C111" s="173"/>
      <c r="D111" s="173"/>
      <c r="E111" s="198"/>
      <c r="F111" s="173"/>
      <c r="G111" s="173"/>
      <c r="H111" s="173"/>
      <c r="I111" s="173"/>
      <c r="J111" s="147"/>
    </row>
    <row r="112" spans="1:10" s="5" customFormat="1" ht="37.5">
      <c r="A112" s="165" t="s">
        <v>106</v>
      </c>
      <c r="B112" s="11">
        <v>1200</v>
      </c>
      <c r="C112" s="188">
        <f t="shared" ref="C112:I112" si="8">C109-C110-C111</f>
        <v>0.82000000000000006</v>
      </c>
      <c r="D112" s="188">
        <f t="shared" si="8"/>
        <v>-2421</v>
      </c>
      <c r="E112" s="199">
        <f t="shared" si="8"/>
        <v>-1033</v>
      </c>
      <c r="F112" s="188">
        <f t="shared" si="8"/>
        <v>-258</v>
      </c>
      <c r="G112" s="188">
        <f t="shared" si="8"/>
        <v>-513</v>
      </c>
      <c r="H112" s="188">
        <f t="shared" si="8"/>
        <v>-771</v>
      </c>
      <c r="I112" s="188">
        <f t="shared" si="8"/>
        <v>-1026</v>
      </c>
      <c r="J112" s="148"/>
    </row>
    <row r="113" spans="1:10" ht="20.100000000000001" customHeight="1">
      <c r="A113" s="76" t="s">
        <v>25</v>
      </c>
      <c r="B113" s="6">
        <v>1201</v>
      </c>
      <c r="C113" s="188">
        <f t="shared" ref="C113:I113" si="9">SUMIF(C112,"&gt;0")</f>
        <v>0.82000000000000006</v>
      </c>
      <c r="D113" s="188">
        <f t="shared" si="9"/>
        <v>0</v>
      </c>
      <c r="E113" s="199">
        <f t="shared" si="9"/>
        <v>0</v>
      </c>
      <c r="F113" s="188">
        <f t="shared" si="9"/>
        <v>0</v>
      </c>
      <c r="G113" s="188">
        <f t="shared" si="9"/>
        <v>0</v>
      </c>
      <c r="H113" s="188">
        <f t="shared" si="9"/>
        <v>0</v>
      </c>
      <c r="I113" s="188">
        <f t="shared" si="9"/>
        <v>0</v>
      </c>
      <c r="J113" s="147"/>
    </row>
    <row r="114" spans="1:10" ht="20.100000000000001" customHeight="1">
      <c r="A114" s="76" t="s">
        <v>26</v>
      </c>
      <c r="B114" s="6">
        <v>1202</v>
      </c>
      <c r="C114" s="188">
        <f>SUMIF(C112,"&lt;0")</f>
        <v>0</v>
      </c>
      <c r="D114" s="188">
        <f t="shared" ref="D114:I114" si="10">SUMIF(D112,"&lt;0")</f>
        <v>-2421</v>
      </c>
      <c r="E114" s="199">
        <f t="shared" si="10"/>
        <v>-1033</v>
      </c>
      <c r="F114" s="188">
        <f t="shared" si="10"/>
        <v>-258</v>
      </c>
      <c r="G114" s="188">
        <f t="shared" si="10"/>
        <v>-513</v>
      </c>
      <c r="H114" s="188">
        <f>SUMIF(H112,"&lt;0")</f>
        <v>-771</v>
      </c>
      <c r="I114" s="188">
        <f t="shared" si="10"/>
        <v>-1026</v>
      </c>
      <c r="J114" s="147"/>
    </row>
    <row r="115" spans="1:10" ht="19.5" customHeight="1">
      <c r="A115" s="76" t="s">
        <v>266</v>
      </c>
      <c r="B115" s="9">
        <v>1210</v>
      </c>
      <c r="C115" s="173"/>
      <c r="D115" s="173"/>
      <c r="E115" s="198"/>
      <c r="F115" s="173"/>
      <c r="G115" s="173"/>
      <c r="H115" s="173"/>
      <c r="I115" s="173"/>
      <c r="J115" s="147"/>
    </row>
    <row r="116" spans="1:10" s="5" customFormat="1" ht="20.100000000000001" customHeight="1">
      <c r="A116" s="315" t="s">
        <v>310</v>
      </c>
      <c r="B116" s="316"/>
      <c r="C116" s="316"/>
      <c r="D116" s="316"/>
      <c r="E116" s="316"/>
      <c r="F116" s="316"/>
      <c r="G116" s="316"/>
      <c r="H116" s="316"/>
      <c r="I116" s="316"/>
      <c r="J116" s="317"/>
    </row>
    <row r="117" spans="1:10" ht="42.75" customHeight="1">
      <c r="A117" s="75" t="s">
        <v>289</v>
      </c>
      <c r="B117" s="6">
        <v>1300</v>
      </c>
      <c r="C117" s="188">
        <f t="shared" ref="C117:I117" si="11">C20-C81</f>
        <v>3713</v>
      </c>
      <c r="D117" s="188">
        <f t="shared" si="11"/>
        <v>322</v>
      </c>
      <c r="E117" s="199">
        <f t="shared" si="11"/>
        <v>328</v>
      </c>
      <c r="F117" s="188">
        <f t="shared" si="11"/>
        <v>5</v>
      </c>
      <c r="G117" s="188">
        <f t="shared" si="11"/>
        <v>10</v>
      </c>
      <c r="H117" s="188">
        <f t="shared" si="11"/>
        <v>16</v>
      </c>
      <c r="I117" s="188">
        <f t="shared" si="11"/>
        <v>19</v>
      </c>
      <c r="J117" s="147"/>
    </row>
    <row r="118" spans="1:10" ht="75">
      <c r="A118" s="76" t="s">
        <v>283</v>
      </c>
      <c r="B118" s="6">
        <v>1310</v>
      </c>
      <c r="C118" s="188">
        <f t="shared" ref="C118:I118" si="12">C99+C100-C102-C103</f>
        <v>0</v>
      </c>
      <c r="D118" s="188">
        <f t="shared" si="12"/>
        <v>0</v>
      </c>
      <c r="E118" s="199">
        <f t="shared" si="12"/>
        <v>0</v>
      </c>
      <c r="F118" s="188">
        <f t="shared" si="12"/>
        <v>0</v>
      </c>
      <c r="G118" s="188">
        <f t="shared" si="12"/>
        <v>0</v>
      </c>
      <c r="H118" s="188">
        <f t="shared" si="12"/>
        <v>0</v>
      </c>
      <c r="I118" s="188">
        <f t="shared" si="12"/>
        <v>0</v>
      </c>
      <c r="J118" s="147"/>
    </row>
    <row r="119" spans="1:10" ht="42.75" customHeight="1">
      <c r="A119" s="75" t="s">
        <v>284</v>
      </c>
      <c r="B119" s="6">
        <v>1320</v>
      </c>
      <c r="C119" s="188">
        <f t="shared" ref="C119:I119" si="13">C105-C107</f>
        <v>0</v>
      </c>
      <c r="D119" s="188">
        <f t="shared" si="13"/>
        <v>0</v>
      </c>
      <c r="E119" s="199">
        <f t="shared" si="13"/>
        <v>0</v>
      </c>
      <c r="F119" s="188">
        <f t="shared" si="13"/>
        <v>0</v>
      </c>
      <c r="G119" s="188">
        <f t="shared" si="13"/>
        <v>0</v>
      </c>
      <c r="H119" s="188">
        <f t="shared" si="13"/>
        <v>0</v>
      </c>
      <c r="I119" s="188">
        <f t="shared" si="13"/>
        <v>0</v>
      </c>
      <c r="J119" s="147"/>
    </row>
    <row r="120" spans="1:10" ht="56.25">
      <c r="A120" s="8" t="s">
        <v>367</v>
      </c>
      <c r="B120" s="9">
        <v>1330</v>
      </c>
      <c r="C120" s="188">
        <f t="shared" ref="C120:I120" si="14">C7+C20+C99+C100+C105</f>
        <v>4114</v>
      </c>
      <c r="D120" s="188">
        <f t="shared" si="14"/>
        <v>669</v>
      </c>
      <c r="E120" s="199">
        <f t="shared" si="14"/>
        <v>524</v>
      </c>
      <c r="F120" s="188">
        <f t="shared" si="14"/>
        <v>5</v>
      </c>
      <c r="G120" s="188">
        <f t="shared" si="14"/>
        <v>10</v>
      </c>
      <c r="H120" s="188">
        <f t="shared" si="14"/>
        <v>16</v>
      </c>
      <c r="I120" s="188">
        <f t="shared" si="14"/>
        <v>19</v>
      </c>
      <c r="J120" s="147"/>
    </row>
    <row r="121" spans="1:10" ht="75">
      <c r="A121" s="8" t="s">
        <v>368</v>
      </c>
      <c r="B121" s="9">
        <v>1340</v>
      </c>
      <c r="C121" s="188">
        <f t="shared" ref="C121:I121" si="15">C9+C29+C74+C81+C102+C103+C107+C110+C111</f>
        <v>4113.18</v>
      </c>
      <c r="D121" s="188">
        <f t="shared" si="15"/>
        <v>3090</v>
      </c>
      <c r="E121" s="199">
        <f t="shared" si="15"/>
        <v>1557</v>
      </c>
      <c r="F121" s="188">
        <f t="shared" si="15"/>
        <v>263</v>
      </c>
      <c r="G121" s="188">
        <f t="shared" si="15"/>
        <v>523</v>
      </c>
      <c r="H121" s="188">
        <f t="shared" si="15"/>
        <v>787</v>
      </c>
      <c r="I121" s="188">
        <f t="shared" si="15"/>
        <v>1045</v>
      </c>
      <c r="J121" s="147"/>
    </row>
    <row r="122" spans="1:10" ht="20.100000000000001" customHeight="1">
      <c r="A122" s="315" t="s">
        <v>182</v>
      </c>
      <c r="B122" s="316"/>
      <c r="C122" s="316"/>
      <c r="D122" s="316"/>
      <c r="E122" s="316"/>
      <c r="F122" s="316"/>
      <c r="G122" s="316"/>
      <c r="H122" s="316"/>
      <c r="I122" s="316"/>
      <c r="J122" s="317"/>
    </row>
    <row r="123" spans="1:10" ht="37.5">
      <c r="A123" s="8" t="s">
        <v>285</v>
      </c>
      <c r="B123" s="9">
        <v>1400</v>
      </c>
      <c r="C123" s="188">
        <f t="shared" ref="C123:I123" si="16">C98</f>
        <v>1</v>
      </c>
      <c r="D123" s="188">
        <f t="shared" si="16"/>
        <v>-2421</v>
      </c>
      <c r="E123" s="199">
        <f t="shared" si="16"/>
        <v>-1033</v>
      </c>
      <c r="F123" s="188">
        <f t="shared" si="16"/>
        <v>-258</v>
      </c>
      <c r="G123" s="188">
        <f t="shared" si="16"/>
        <v>-513</v>
      </c>
      <c r="H123" s="188">
        <f t="shared" si="16"/>
        <v>-771</v>
      </c>
      <c r="I123" s="188">
        <f t="shared" si="16"/>
        <v>-1026</v>
      </c>
      <c r="J123" s="147"/>
    </row>
    <row r="124" spans="1:10">
      <c r="A124" s="8" t="s">
        <v>286</v>
      </c>
      <c r="B124" s="9">
        <v>1401</v>
      </c>
      <c r="C124" s="188">
        <f>C135</f>
        <v>81</v>
      </c>
      <c r="D124" s="188">
        <f>D135</f>
        <v>65</v>
      </c>
      <c r="E124" s="199">
        <f t="shared" ref="E124:I124" si="17">E135</f>
        <v>42</v>
      </c>
      <c r="F124" s="188">
        <f t="shared" si="17"/>
        <v>5</v>
      </c>
      <c r="G124" s="188">
        <f t="shared" si="17"/>
        <v>10</v>
      </c>
      <c r="H124" s="188">
        <f t="shared" si="17"/>
        <v>15</v>
      </c>
      <c r="I124" s="188">
        <f t="shared" si="17"/>
        <v>17</v>
      </c>
      <c r="J124" s="147"/>
    </row>
    <row r="125" spans="1:10" ht="37.5">
      <c r="A125" s="8" t="s">
        <v>287</v>
      </c>
      <c r="B125" s="9">
        <v>1402</v>
      </c>
      <c r="C125" s="188">
        <f t="shared" ref="C125:I125" si="18">C28</f>
        <v>0</v>
      </c>
      <c r="D125" s="188">
        <f t="shared" si="18"/>
        <v>0</v>
      </c>
      <c r="E125" s="199">
        <f t="shared" si="18"/>
        <v>0</v>
      </c>
      <c r="F125" s="188">
        <f t="shared" si="18"/>
        <v>0</v>
      </c>
      <c r="G125" s="188">
        <f t="shared" si="18"/>
        <v>0</v>
      </c>
      <c r="H125" s="188">
        <f t="shared" si="18"/>
        <v>0</v>
      </c>
      <c r="I125" s="188">
        <f t="shared" si="18"/>
        <v>0</v>
      </c>
      <c r="J125" s="147"/>
    </row>
    <row r="126" spans="1:10" ht="37.5">
      <c r="A126" s="8" t="s">
        <v>288</v>
      </c>
      <c r="B126" s="9">
        <v>1403</v>
      </c>
      <c r="C126" s="188">
        <f t="shared" ref="C126:I126" si="19">C85</f>
        <v>0</v>
      </c>
      <c r="D126" s="188">
        <f t="shared" si="19"/>
        <v>0</v>
      </c>
      <c r="E126" s="199">
        <f t="shared" si="19"/>
        <v>0</v>
      </c>
      <c r="F126" s="188">
        <f t="shared" si="19"/>
        <v>0</v>
      </c>
      <c r="G126" s="188">
        <f t="shared" si="19"/>
        <v>0</v>
      </c>
      <c r="H126" s="188">
        <f t="shared" si="19"/>
        <v>0</v>
      </c>
      <c r="I126" s="188">
        <f t="shared" si="19"/>
        <v>0</v>
      </c>
      <c r="J126" s="147"/>
    </row>
    <row r="127" spans="1:10" ht="37.5">
      <c r="A127" s="8" t="s">
        <v>353</v>
      </c>
      <c r="B127" s="9">
        <v>1404</v>
      </c>
      <c r="C127" s="173"/>
      <c r="D127" s="173"/>
      <c r="E127" s="198"/>
      <c r="F127" s="173"/>
      <c r="G127" s="173"/>
      <c r="H127" s="173"/>
      <c r="I127" s="173"/>
      <c r="J127" s="147"/>
    </row>
    <row r="128" spans="1:10" s="5" customFormat="1" ht="20.100000000000001" customHeight="1">
      <c r="A128" s="10" t="s">
        <v>156</v>
      </c>
      <c r="B128" s="77">
        <v>1410</v>
      </c>
      <c r="C128" s="195">
        <f>C123+C124-C125+C126</f>
        <v>82</v>
      </c>
      <c r="D128" s="195">
        <f t="shared" ref="D128:I128" si="20">D123+D124-D125+D126</f>
        <v>-2356</v>
      </c>
      <c r="E128" s="200">
        <f t="shared" si="20"/>
        <v>-991</v>
      </c>
      <c r="F128" s="195">
        <f t="shared" si="20"/>
        <v>-253</v>
      </c>
      <c r="G128" s="195">
        <f t="shared" si="20"/>
        <v>-503</v>
      </c>
      <c r="H128" s="195">
        <f t="shared" si="20"/>
        <v>-756</v>
      </c>
      <c r="I128" s="195">
        <f t="shared" si="20"/>
        <v>-1009</v>
      </c>
      <c r="J128" s="148"/>
    </row>
    <row r="129" spans="1:10" ht="20.100000000000001" customHeight="1">
      <c r="A129" s="315" t="s">
        <v>251</v>
      </c>
      <c r="B129" s="316"/>
      <c r="C129" s="316"/>
      <c r="D129" s="316"/>
      <c r="E129" s="316"/>
      <c r="F129" s="316"/>
      <c r="G129" s="316"/>
      <c r="H129" s="316"/>
      <c r="I129" s="316"/>
      <c r="J129" s="317"/>
    </row>
    <row r="130" spans="1:10" ht="20.100000000000001" customHeight="1">
      <c r="A130" s="8" t="s">
        <v>311</v>
      </c>
      <c r="B130" s="78">
        <v>1500</v>
      </c>
      <c r="C130" s="222">
        <v>0</v>
      </c>
      <c r="D130" s="173">
        <f t="shared" ref="D130:I130" si="21">D131+D132</f>
        <v>5</v>
      </c>
      <c r="E130" s="198">
        <f t="shared" si="21"/>
        <v>0</v>
      </c>
      <c r="F130" s="173">
        <f t="shared" si="21"/>
        <v>0</v>
      </c>
      <c r="G130" s="173">
        <f t="shared" si="21"/>
        <v>0</v>
      </c>
      <c r="H130" s="173">
        <f t="shared" si="21"/>
        <v>0</v>
      </c>
      <c r="I130" s="173">
        <f t="shared" si="21"/>
        <v>0</v>
      </c>
      <c r="J130" s="147"/>
    </row>
    <row r="131" spans="1:10" ht="36" customHeight="1">
      <c r="A131" s="8" t="s">
        <v>309</v>
      </c>
      <c r="B131" s="7">
        <v>1501</v>
      </c>
      <c r="C131" s="173">
        <f t="shared" ref="C131:I131" si="22">C10</f>
        <v>0</v>
      </c>
      <c r="D131" s="173">
        <f t="shared" si="22"/>
        <v>0</v>
      </c>
      <c r="E131" s="173">
        <f t="shared" si="22"/>
        <v>0</v>
      </c>
      <c r="F131" s="173">
        <f t="shared" si="22"/>
        <v>0</v>
      </c>
      <c r="G131" s="173">
        <f t="shared" si="22"/>
        <v>0</v>
      </c>
      <c r="H131" s="173">
        <f t="shared" si="22"/>
        <v>0</v>
      </c>
      <c r="I131" s="173">
        <f t="shared" si="22"/>
        <v>0</v>
      </c>
      <c r="J131" s="147"/>
    </row>
    <row r="132" spans="1:10" ht="20.100000000000001" customHeight="1">
      <c r="A132" s="8" t="s">
        <v>29</v>
      </c>
      <c r="B132" s="7">
        <v>1502</v>
      </c>
      <c r="C132" s="173">
        <v>0</v>
      </c>
      <c r="D132" s="173">
        <f>D64</f>
        <v>5</v>
      </c>
      <c r="E132" s="173">
        <f>E64</f>
        <v>0</v>
      </c>
      <c r="F132" s="173">
        <f>F89+F64</f>
        <v>0</v>
      </c>
      <c r="G132" s="173">
        <f>G89+G64</f>
        <v>0</v>
      </c>
      <c r="H132" s="173">
        <f>H64</f>
        <v>0</v>
      </c>
      <c r="I132" s="173">
        <f>I64</f>
        <v>0</v>
      </c>
      <c r="J132" s="147"/>
    </row>
    <row r="133" spans="1:10" ht="20.100000000000001" customHeight="1">
      <c r="A133" s="8" t="s">
        <v>5</v>
      </c>
      <c r="B133" s="78">
        <v>1510</v>
      </c>
      <c r="C133" s="173">
        <f>C13+C37+C77</f>
        <v>723</v>
      </c>
      <c r="D133" s="173">
        <f>D13+D37+D77+D87</f>
        <v>855</v>
      </c>
      <c r="E133" s="198">
        <f>E13+E37+E77+E87</f>
        <v>808</v>
      </c>
      <c r="F133" s="173">
        <f>F13+F37+F77+F90</f>
        <v>208</v>
      </c>
      <c r="G133" s="173">
        <f>G13+G37+G77+G90</f>
        <v>416</v>
      </c>
      <c r="H133" s="173">
        <f>H13+H37+H77+H87</f>
        <v>624</v>
      </c>
      <c r="I133" s="173">
        <f>I13+I37+I77+I87</f>
        <v>832</v>
      </c>
      <c r="J133" s="147"/>
    </row>
    <row r="134" spans="1:10" ht="24" customHeight="1">
      <c r="A134" s="8" t="s">
        <v>6</v>
      </c>
      <c r="B134" s="78">
        <v>1520</v>
      </c>
      <c r="C134" s="173">
        <f>C14+C38</f>
        <v>156</v>
      </c>
      <c r="D134" s="173">
        <f>D14+D38+D88</f>
        <v>188</v>
      </c>
      <c r="E134" s="173">
        <f>E14+E38+E88</f>
        <v>178</v>
      </c>
      <c r="F134" s="173">
        <f>F14+F38</f>
        <v>46</v>
      </c>
      <c r="G134" s="173">
        <f>G14+G38</f>
        <v>92</v>
      </c>
      <c r="H134" s="173">
        <f>H14+H38+H88</f>
        <v>137</v>
      </c>
      <c r="I134" s="173">
        <f>I14+I38+I88</f>
        <v>183</v>
      </c>
      <c r="J134" s="211"/>
    </row>
    <row r="135" spans="1:10" ht="20.100000000000001" customHeight="1">
      <c r="A135" s="8" t="s">
        <v>7</v>
      </c>
      <c r="B135" s="78">
        <v>1530</v>
      </c>
      <c r="C135" s="173">
        <f>C16+C39+C78</f>
        <v>81</v>
      </c>
      <c r="D135" s="173">
        <f>D16+D39+D78+D92</f>
        <v>65</v>
      </c>
      <c r="E135" s="173">
        <f>E16+E39+E78+E92</f>
        <v>42</v>
      </c>
      <c r="F135" s="173">
        <f>F16+F39+F78</f>
        <v>5</v>
      </c>
      <c r="G135" s="173">
        <f>G16+G39+G78</f>
        <v>10</v>
      </c>
      <c r="H135" s="173">
        <f>H16+H39+H78+H92</f>
        <v>15</v>
      </c>
      <c r="I135" s="173">
        <f>I16+I39+I78+I92</f>
        <v>17</v>
      </c>
      <c r="J135" s="147"/>
    </row>
    <row r="136" spans="1:10" ht="20.100000000000001" customHeight="1">
      <c r="A136" s="8" t="s">
        <v>30</v>
      </c>
      <c r="B136" s="78">
        <v>1540</v>
      </c>
      <c r="C136" s="173">
        <f>+C46+C47+C48+C49+C50+C51+C52+C53+C75+C76+C79+C80+C81+C102+C107+C43+C33+C35+C41</f>
        <v>3153</v>
      </c>
      <c r="D136" s="173">
        <f>+D46+D47+D48+D49+D50+D51+D52+D53+D75+D76+D79+D80+D81+D102+D107+D43+D41+D36+D35-D64-D92-D88-D87</f>
        <v>1977</v>
      </c>
      <c r="E136" s="173">
        <f>+E46+E47+E48+E49+E50+E51+E52+E53+E75+E76+E79+E80+E81+E102+E107+E43+E41+E36+E35-E64-E92-E88-E87</f>
        <v>529</v>
      </c>
      <c r="F136" s="173">
        <f>+F46+F47+F48+F49+F50+F51+F52+F53+F75+F76+F79+F80+F81+F102+F107+F35+F43</f>
        <v>4</v>
      </c>
      <c r="G136" s="173">
        <f>+G46+G47+G48+G49+G50+G51+G52+G53+G75+G76+G79+G80+G81+G102+G107+G35+G43</f>
        <v>5</v>
      </c>
      <c r="H136" s="173">
        <f>+H46+H47+H48+H49+H50+H51+H52+H53+H75+H76+H79+H80+H81+H102+H107+H35+H43-H92-H87-H88+H41+H36-H64</f>
        <v>11</v>
      </c>
      <c r="I136" s="173">
        <f>+I46+I47+I48+I49+I50+I51+I52+I53+I75+I76+I79+I80+I81+I102+I107+I35+I43-I92-I87-I88+I41+I36-I64</f>
        <v>13</v>
      </c>
      <c r="J136" s="147"/>
    </row>
    <row r="137" spans="1:10" s="5" customFormat="1" ht="20.100000000000001" customHeight="1">
      <c r="A137" s="10" t="s">
        <v>59</v>
      </c>
      <c r="B137" s="77">
        <v>1550</v>
      </c>
      <c r="C137" s="195">
        <f>SUM(C130,C133:C136)</f>
        <v>4113</v>
      </c>
      <c r="D137" s="195">
        <f t="shared" ref="D137:I137" si="23">SUM(D130,D133:D136)</f>
        <v>3090</v>
      </c>
      <c r="E137" s="195">
        <f t="shared" si="23"/>
        <v>1557</v>
      </c>
      <c r="F137" s="195">
        <f t="shared" si="23"/>
        <v>263</v>
      </c>
      <c r="G137" s="195">
        <f>SUM(G130,G133:G136)</f>
        <v>523</v>
      </c>
      <c r="H137" s="195">
        <f t="shared" si="23"/>
        <v>787</v>
      </c>
      <c r="I137" s="195">
        <f t="shared" si="23"/>
        <v>1045</v>
      </c>
      <c r="J137" s="148"/>
    </row>
    <row r="138" spans="1:10" s="5" customFormat="1" ht="20.100000000000001" customHeight="1">
      <c r="A138" s="138"/>
      <c r="B138" s="142"/>
      <c r="C138" s="143"/>
      <c r="D138" s="143"/>
      <c r="E138" s="201"/>
      <c r="F138" s="144"/>
      <c r="G138" s="144"/>
      <c r="H138" s="144"/>
      <c r="I138" s="144"/>
      <c r="J138" s="145"/>
    </row>
    <row r="139" spans="1:10" s="5" customFormat="1" ht="15.75" customHeight="1">
      <c r="A139" s="138"/>
      <c r="B139" s="142"/>
      <c r="C139" s="143"/>
      <c r="D139" s="143"/>
      <c r="E139" s="201"/>
      <c r="F139" s="143"/>
      <c r="G139" s="143"/>
      <c r="H139" s="143"/>
      <c r="I139" s="143"/>
      <c r="J139" s="145"/>
    </row>
    <row r="140" spans="1:10" ht="16.5" customHeight="1">
      <c r="A140" s="120"/>
      <c r="B140" s="117"/>
      <c r="C140" s="136"/>
      <c r="D140" s="137"/>
      <c r="E140" s="202"/>
      <c r="F140" s="137"/>
      <c r="G140" s="137"/>
      <c r="H140" s="137"/>
      <c r="I140" s="137"/>
      <c r="J140" s="116"/>
    </row>
    <row r="141" spans="1:10" ht="20.25">
      <c r="A141" s="138" t="s">
        <v>416</v>
      </c>
      <c r="B141" s="139"/>
      <c r="C141" s="319" t="s">
        <v>261</v>
      </c>
      <c r="D141" s="319"/>
      <c r="E141" s="319"/>
      <c r="F141" s="140"/>
      <c r="G141" s="308" t="s">
        <v>446</v>
      </c>
      <c r="H141" s="308"/>
      <c r="I141" s="308"/>
      <c r="J141" s="116"/>
    </row>
    <row r="142" spans="1:10" s="1" customFormat="1" ht="20.100000000000001" customHeight="1">
      <c r="A142" s="103" t="s">
        <v>260</v>
      </c>
      <c r="B142" s="116"/>
      <c r="C142" s="313" t="s">
        <v>339</v>
      </c>
      <c r="D142" s="313"/>
      <c r="E142" s="313"/>
      <c r="F142" s="141"/>
      <c r="G142" s="295" t="s">
        <v>114</v>
      </c>
      <c r="H142" s="295"/>
      <c r="I142" s="295"/>
      <c r="J142" s="146"/>
    </row>
    <row r="143" spans="1:10" ht="20.100000000000001" customHeight="1">
      <c r="A143" s="28"/>
      <c r="C143" s="194"/>
      <c r="D143" s="29"/>
      <c r="E143" s="203"/>
      <c r="F143" s="29"/>
      <c r="G143" s="29"/>
      <c r="H143" s="29"/>
      <c r="I143" s="29"/>
    </row>
    <row r="144" spans="1:10">
      <c r="A144" s="28"/>
      <c r="C144" s="194"/>
      <c r="D144" s="29"/>
      <c r="E144" s="203"/>
      <c r="F144" s="29"/>
      <c r="G144" s="29"/>
      <c r="H144" s="29"/>
      <c r="I144" s="29"/>
    </row>
    <row r="145" spans="1:9">
      <c r="A145" s="28"/>
      <c r="C145" s="194"/>
      <c r="D145" s="29"/>
      <c r="E145" s="203"/>
      <c r="F145" s="29"/>
      <c r="G145" s="29"/>
      <c r="H145" s="29"/>
      <c r="I145" s="29"/>
    </row>
    <row r="146" spans="1:9">
      <c r="A146" s="28"/>
      <c r="C146" s="194"/>
      <c r="D146" s="29"/>
      <c r="E146" s="203"/>
      <c r="F146" s="29"/>
      <c r="G146" s="29"/>
      <c r="H146" s="29"/>
      <c r="I146" s="29"/>
    </row>
    <row r="147" spans="1:9">
      <c r="A147" s="28"/>
      <c r="C147" s="194"/>
      <c r="D147" s="29"/>
      <c r="E147" s="203"/>
      <c r="F147" s="29"/>
      <c r="G147" s="29"/>
      <c r="H147" s="29"/>
      <c r="I147" s="29"/>
    </row>
    <row r="148" spans="1:9">
      <c r="A148" s="28"/>
      <c r="C148" s="194"/>
      <c r="D148" s="29"/>
      <c r="E148" s="203"/>
      <c r="F148" s="29"/>
      <c r="G148" s="29"/>
      <c r="H148" s="29"/>
      <c r="I148" s="29"/>
    </row>
    <row r="149" spans="1:9">
      <c r="A149" s="28"/>
      <c r="C149" s="194"/>
      <c r="D149" s="29"/>
      <c r="E149" s="203"/>
      <c r="F149" s="29"/>
      <c r="G149" s="29"/>
      <c r="H149" s="29"/>
      <c r="I149" s="29"/>
    </row>
    <row r="150" spans="1:9">
      <c r="A150" s="28"/>
      <c r="C150" s="194"/>
      <c r="D150" s="29"/>
      <c r="E150" s="203"/>
      <c r="F150" s="29"/>
      <c r="G150" s="29"/>
      <c r="H150" s="29"/>
      <c r="I150" s="29"/>
    </row>
    <row r="151" spans="1:9">
      <c r="A151" s="28"/>
      <c r="C151" s="194"/>
      <c r="D151" s="29"/>
      <c r="E151" s="203"/>
      <c r="F151" s="29"/>
      <c r="G151" s="29"/>
      <c r="H151" s="29"/>
      <c r="I151" s="29"/>
    </row>
    <row r="152" spans="1:9">
      <c r="A152" s="28"/>
      <c r="C152" s="194"/>
      <c r="D152" s="29"/>
      <c r="E152" s="203"/>
      <c r="F152" s="29"/>
      <c r="G152" s="29"/>
      <c r="H152" s="29"/>
      <c r="I152" s="29"/>
    </row>
    <row r="153" spans="1:9">
      <c r="A153" s="28"/>
      <c r="C153" s="194"/>
      <c r="D153" s="29"/>
      <c r="E153" s="203"/>
      <c r="F153" s="29"/>
      <c r="G153" s="29"/>
      <c r="H153" s="29"/>
      <c r="I153" s="29"/>
    </row>
    <row r="154" spans="1:9">
      <c r="A154" s="28"/>
      <c r="C154" s="194"/>
      <c r="D154" s="29"/>
      <c r="E154" s="203"/>
      <c r="F154" s="29"/>
      <c r="G154" s="29"/>
      <c r="H154" s="29"/>
      <c r="I154" s="29"/>
    </row>
    <row r="155" spans="1:9">
      <c r="A155" s="28"/>
      <c r="C155" s="194"/>
      <c r="D155" s="29"/>
      <c r="E155" s="203"/>
      <c r="F155" s="29"/>
      <c r="G155" s="29"/>
      <c r="H155" s="29"/>
      <c r="I155" s="29"/>
    </row>
    <row r="156" spans="1:9">
      <c r="A156" s="28"/>
      <c r="C156" s="194"/>
      <c r="D156" s="29"/>
      <c r="E156" s="203"/>
      <c r="F156" s="29"/>
      <c r="G156" s="29"/>
      <c r="H156" s="29"/>
      <c r="I156" s="29"/>
    </row>
    <row r="157" spans="1:9">
      <c r="A157" s="28"/>
      <c r="C157" s="194"/>
      <c r="D157" s="29"/>
      <c r="E157" s="203"/>
      <c r="F157" s="29"/>
      <c r="G157" s="29"/>
      <c r="H157" s="29"/>
      <c r="I157" s="29"/>
    </row>
    <row r="158" spans="1:9">
      <c r="A158" s="28"/>
      <c r="C158" s="194"/>
      <c r="D158" s="29"/>
      <c r="E158" s="203"/>
      <c r="F158" s="29"/>
      <c r="G158" s="29"/>
      <c r="H158" s="29"/>
      <c r="I158" s="29"/>
    </row>
    <row r="159" spans="1:9">
      <c r="A159" s="28"/>
      <c r="C159" s="194"/>
      <c r="D159" s="29"/>
      <c r="E159" s="203"/>
      <c r="F159" s="29"/>
      <c r="G159" s="29"/>
      <c r="H159" s="29"/>
      <c r="I159" s="29"/>
    </row>
    <row r="160" spans="1:9">
      <c r="A160" s="28"/>
      <c r="C160" s="194"/>
      <c r="D160" s="29"/>
      <c r="E160" s="203"/>
      <c r="F160" s="29"/>
      <c r="G160" s="29"/>
      <c r="H160" s="29"/>
      <c r="I160" s="29"/>
    </row>
    <row r="161" spans="1:9">
      <c r="A161" s="28"/>
      <c r="C161" s="194"/>
      <c r="D161" s="29"/>
      <c r="E161" s="203"/>
      <c r="F161" s="29"/>
      <c r="G161" s="29"/>
      <c r="H161" s="29"/>
      <c r="I161" s="29"/>
    </row>
    <row r="162" spans="1:9">
      <c r="A162" s="28"/>
      <c r="C162" s="194"/>
      <c r="D162" s="29"/>
      <c r="E162" s="203"/>
      <c r="F162" s="29"/>
      <c r="G162" s="29"/>
      <c r="H162" s="29"/>
      <c r="I162" s="29"/>
    </row>
    <row r="163" spans="1:9">
      <c r="A163" s="28"/>
      <c r="C163" s="194"/>
      <c r="D163" s="29"/>
      <c r="E163" s="203"/>
      <c r="F163" s="29"/>
      <c r="G163" s="29"/>
      <c r="H163" s="29"/>
      <c r="I163" s="29"/>
    </row>
    <row r="164" spans="1:9">
      <c r="A164" s="28"/>
      <c r="C164" s="194"/>
      <c r="D164" s="29"/>
      <c r="E164" s="203"/>
      <c r="F164" s="29"/>
      <c r="G164" s="29"/>
      <c r="H164" s="29"/>
      <c r="I164" s="29"/>
    </row>
    <row r="165" spans="1:9">
      <c r="A165" s="28"/>
      <c r="C165" s="194"/>
      <c r="D165" s="29"/>
      <c r="E165" s="203"/>
      <c r="F165" s="29"/>
      <c r="G165" s="29"/>
      <c r="H165" s="29"/>
      <c r="I165" s="29"/>
    </row>
    <row r="166" spans="1:9">
      <c r="A166" s="28"/>
      <c r="C166" s="194"/>
      <c r="D166" s="29"/>
      <c r="E166" s="203"/>
      <c r="F166" s="29"/>
      <c r="G166" s="29"/>
      <c r="H166" s="29"/>
      <c r="I166" s="29"/>
    </row>
    <row r="167" spans="1:9">
      <c r="A167" s="28"/>
      <c r="C167" s="194"/>
      <c r="D167" s="29"/>
      <c r="E167" s="203"/>
      <c r="F167" s="29"/>
      <c r="G167" s="29"/>
      <c r="H167" s="29"/>
      <c r="I167" s="29"/>
    </row>
    <row r="168" spans="1:9">
      <c r="A168" s="28"/>
      <c r="C168" s="194"/>
      <c r="D168" s="29"/>
      <c r="E168" s="203"/>
      <c r="F168" s="29"/>
      <c r="G168" s="29"/>
      <c r="H168" s="29"/>
      <c r="I168" s="29"/>
    </row>
    <row r="169" spans="1:9">
      <c r="A169" s="28"/>
      <c r="C169" s="194"/>
      <c r="D169" s="29"/>
      <c r="E169" s="203"/>
      <c r="F169" s="29"/>
      <c r="G169" s="29"/>
      <c r="H169" s="29"/>
      <c r="I169" s="29"/>
    </row>
    <row r="170" spans="1:9">
      <c r="A170" s="28"/>
      <c r="C170" s="194"/>
      <c r="D170" s="29"/>
      <c r="E170" s="203"/>
      <c r="F170" s="29"/>
      <c r="G170" s="29"/>
      <c r="H170" s="29"/>
      <c r="I170" s="29"/>
    </row>
    <row r="171" spans="1:9">
      <c r="A171" s="28"/>
      <c r="C171" s="194"/>
      <c r="D171" s="29"/>
      <c r="E171" s="203"/>
      <c r="F171" s="29"/>
      <c r="G171" s="29"/>
      <c r="H171" s="29"/>
      <c r="I171" s="29"/>
    </row>
    <row r="172" spans="1:9">
      <c r="A172" s="28"/>
      <c r="C172" s="194"/>
      <c r="D172" s="29"/>
      <c r="E172" s="203"/>
      <c r="F172" s="29"/>
      <c r="G172" s="29"/>
      <c r="H172" s="29"/>
      <c r="I172" s="29"/>
    </row>
    <row r="173" spans="1:9">
      <c r="A173" s="28"/>
      <c r="C173" s="194"/>
      <c r="D173" s="29"/>
      <c r="E173" s="203"/>
      <c r="F173" s="29"/>
      <c r="G173" s="29"/>
      <c r="H173" s="29"/>
      <c r="I173" s="29"/>
    </row>
    <row r="174" spans="1:9">
      <c r="A174" s="28"/>
      <c r="C174" s="194"/>
      <c r="D174" s="29"/>
      <c r="E174" s="203"/>
      <c r="F174" s="29"/>
      <c r="G174" s="29"/>
      <c r="H174" s="29"/>
      <c r="I174" s="29"/>
    </row>
    <row r="175" spans="1:9">
      <c r="A175" s="28"/>
      <c r="C175" s="194"/>
      <c r="D175" s="29"/>
      <c r="E175" s="203"/>
      <c r="F175" s="29"/>
      <c r="G175" s="29"/>
      <c r="H175" s="29"/>
      <c r="I175" s="29"/>
    </row>
    <row r="176" spans="1:9">
      <c r="A176" s="28"/>
      <c r="C176" s="194"/>
      <c r="D176" s="29"/>
      <c r="E176" s="203"/>
      <c r="F176" s="29"/>
      <c r="G176" s="29"/>
      <c r="H176" s="29"/>
      <c r="I176" s="29"/>
    </row>
    <row r="177" spans="1:9">
      <c r="A177" s="28"/>
      <c r="C177" s="194"/>
      <c r="D177" s="29"/>
      <c r="E177" s="203"/>
      <c r="F177" s="29"/>
      <c r="G177" s="29"/>
      <c r="H177" s="29"/>
      <c r="I177" s="29"/>
    </row>
    <row r="178" spans="1:9">
      <c r="A178" s="28"/>
      <c r="C178" s="194"/>
      <c r="D178" s="29"/>
      <c r="E178" s="203"/>
      <c r="F178" s="29"/>
      <c r="G178" s="29"/>
      <c r="H178" s="29"/>
      <c r="I178" s="29"/>
    </row>
    <row r="179" spans="1:9">
      <c r="A179" s="28"/>
      <c r="C179" s="194"/>
      <c r="D179" s="29"/>
      <c r="E179" s="203"/>
      <c r="F179" s="29"/>
      <c r="G179" s="29"/>
      <c r="H179" s="29"/>
      <c r="I179" s="29"/>
    </row>
    <row r="180" spans="1:9">
      <c r="A180" s="28"/>
      <c r="C180" s="194"/>
      <c r="D180" s="29"/>
      <c r="E180" s="203"/>
      <c r="F180" s="29"/>
      <c r="G180" s="29"/>
      <c r="H180" s="29"/>
      <c r="I180" s="29"/>
    </row>
    <row r="181" spans="1:9">
      <c r="A181" s="28"/>
      <c r="C181" s="194"/>
      <c r="D181" s="29"/>
      <c r="E181" s="203"/>
      <c r="F181" s="29"/>
      <c r="G181" s="29"/>
      <c r="H181" s="29"/>
      <c r="I181" s="29"/>
    </row>
    <row r="182" spans="1:9">
      <c r="A182" s="28"/>
      <c r="C182" s="194"/>
      <c r="D182" s="29"/>
      <c r="E182" s="203"/>
      <c r="F182" s="29"/>
      <c r="G182" s="29"/>
      <c r="H182" s="29"/>
      <c r="I182" s="29"/>
    </row>
    <row r="183" spans="1:9">
      <c r="A183" s="28"/>
      <c r="C183" s="194"/>
      <c r="D183" s="29"/>
      <c r="E183" s="203"/>
      <c r="F183" s="29"/>
      <c r="G183" s="29"/>
      <c r="H183" s="29"/>
      <c r="I183" s="29"/>
    </row>
    <row r="184" spans="1:9">
      <c r="A184" s="28"/>
      <c r="C184" s="194"/>
      <c r="D184" s="29"/>
      <c r="E184" s="203"/>
      <c r="F184" s="29"/>
      <c r="G184" s="29"/>
      <c r="H184" s="29"/>
      <c r="I184" s="29"/>
    </row>
    <row r="185" spans="1:9">
      <c r="A185" s="28"/>
      <c r="C185" s="194"/>
      <c r="D185" s="29"/>
      <c r="E185" s="203"/>
      <c r="F185" s="29"/>
      <c r="G185" s="29"/>
      <c r="H185" s="29"/>
      <c r="I185" s="29"/>
    </row>
    <row r="186" spans="1:9">
      <c r="A186" s="28"/>
      <c r="C186" s="194"/>
      <c r="D186" s="29"/>
      <c r="E186" s="203"/>
      <c r="F186" s="29"/>
      <c r="G186" s="29"/>
      <c r="H186" s="29"/>
      <c r="I186" s="29"/>
    </row>
    <row r="187" spans="1:9">
      <c r="A187" s="28"/>
      <c r="C187" s="194"/>
      <c r="D187" s="29"/>
      <c r="E187" s="203"/>
      <c r="F187" s="29"/>
      <c r="G187" s="29"/>
      <c r="H187" s="29"/>
      <c r="I187" s="29"/>
    </row>
    <row r="188" spans="1:9">
      <c r="A188" s="28"/>
      <c r="C188" s="194"/>
      <c r="D188" s="29"/>
      <c r="E188" s="203"/>
      <c r="F188" s="29"/>
      <c r="G188" s="29"/>
      <c r="H188" s="29"/>
      <c r="I188" s="29"/>
    </row>
    <row r="189" spans="1:9">
      <c r="A189" s="28"/>
      <c r="C189" s="194"/>
      <c r="D189" s="29"/>
      <c r="E189" s="203"/>
      <c r="F189" s="29"/>
      <c r="G189" s="29"/>
      <c r="H189" s="29"/>
      <c r="I189" s="29"/>
    </row>
    <row r="190" spans="1:9">
      <c r="A190" s="28"/>
      <c r="C190" s="194"/>
      <c r="D190" s="29"/>
      <c r="E190" s="203"/>
      <c r="F190" s="29"/>
      <c r="G190" s="29"/>
      <c r="H190" s="29"/>
      <c r="I190" s="29"/>
    </row>
    <row r="191" spans="1:9">
      <c r="A191" s="28"/>
      <c r="C191" s="194"/>
      <c r="D191" s="29"/>
      <c r="E191" s="203"/>
      <c r="F191" s="29"/>
      <c r="G191" s="29"/>
      <c r="H191" s="29"/>
      <c r="I191" s="29"/>
    </row>
    <row r="192" spans="1:9">
      <c r="A192" s="28"/>
      <c r="C192" s="194"/>
      <c r="D192" s="29"/>
      <c r="E192" s="203"/>
      <c r="F192" s="29"/>
      <c r="G192" s="29"/>
      <c r="H192" s="29"/>
      <c r="I192" s="29"/>
    </row>
    <row r="193" spans="1:9">
      <c r="A193" s="28"/>
      <c r="C193" s="194"/>
      <c r="D193" s="29"/>
      <c r="E193" s="203"/>
      <c r="F193" s="29"/>
      <c r="G193" s="29"/>
      <c r="H193" s="29"/>
      <c r="I193" s="29"/>
    </row>
    <row r="194" spans="1:9">
      <c r="A194" s="28"/>
      <c r="C194" s="194"/>
      <c r="D194" s="29"/>
      <c r="E194" s="203"/>
      <c r="F194" s="29"/>
      <c r="G194" s="29"/>
      <c r="H194" s="29"/>
      <c r="I194" s="29"/>
    </row>
    <row r="195" spans="1:9">
      <c r="A195" s="28"/>
      <c r="C195" s="194"/>
      <c r="D195" s="29"/>
      <c r="E195" s="203"/>
      <c r="F195" s="29"/>
      <c r="G195" s="29"/>
      <c r="H195" s="29"/>
      <c r="I195" s="29"/>
    </row>
    <row r="196" spans="1:9">
      <c r="A196" s="28"/>
      <c r="C196" s="194"/>
      <c r="D196" s="29"/>
      <c r="E196" s="203"/>
      <c r="F196" s="29"/>
      <c r="G196" s="29"/>
      <c r="H196" s="29"/>
      <c r="I196" s="29"/>
    </row>
    <row r="197" spans="1:9">
      <c r="A197" s="28"/>
      <c r="C197" s="194"/>
      <c r="D197" s="29"/>
      <c r="E197" s="203"/>
      <c r="F197" s="29"/>
      <c r="G197" s="29"/>
      <c r="H197" s="29"/>
      <c r="I197" s="29"/>
    </row>
    <row r="198" spans="1:9">
      <c r="A198" s="28"/>
      <c r="C198" s="194"/>
      <c r="D198" s="29"/>
      <c r="E198" s="203"/>
      <c r="F198" s="29"/>
      <c r="G198" s="29"/>
      <c r="H198" s="29"/>
      <c r="I198" s="29"/>
    </row>
    <row r="199" spans="1:9">
      <c r="A199" s="28"/>
      <c r="C199" s="194"/>
      <c r="D199" s="29"/>
      <c r="E199" s="203"/>
      <c r="F199" s="29"/>
      <c r="G199" s="29"/>
      <c r="H199" s="29"/>
      <c r="I199" s="29"/>
    </row>
    <row r="200" spans="1:9">
      <c r="A200" s="51"/>
    </row>
    <row r="201" spans="1:9">
      <c r="A201" s="51"/>
    </row>
    <row r="202" spans="1:9">
      <c r="A202" s="51"/>
    </row>
    <row r="203" spans="1:9">
      <c r="A203" s="51"/>
    </row>
    <row r="204" spans="1:9">
      <c r="A204" s="51"/>
    </row>
    <row r="205" spans="1:9">
      <c r="A205" s="51"/>
    </row>
    <row r="206" spans="1:9">
      <c r="A206" s="51"/>
    </row>
    <row r="207" spans="1:9">
      <c r="A207" s="51"/>
      <c r="B207" s="2"/>
      <c r="C207" s="2"/>
      <c r="D207" s="268"/>
      <c r="E207" s="205"/>
    </row>
    <row r="208" spans="1:9">
      <c r="A208" s="51"/>
      <c r="B208" s="2"/>
      <c r="C208" s="2"/>
      <c r="D208" s="268"/>
      <c r="E208" s="205"/>
    </row>
    <row r="209" spans="1:5">
      <c r="A209" s="51"/>
      <c r="B209" s="2"/>
      <c r="C209" s="2"/>
      <c r="D209" s="268"/>
      <c r="E209" s="205"/>
    </row>
    <row r="210" spans="1:5">
      <c r="A210" s="51"/>
      <c r="B210" s="2"/>
      <c r="C210" s="2"/>
      <c r="D210" s="268"/>
      <c r="E210" s="205"/>
    </row>
    <row r="211" spans="1:5">
      <c r="A211" s="51"/>
      <c r="B211" s="2"/>
      <c r="C211" s="2"/>
      <c r="D211" s="268"/>
      <c r="E211" s="205"/>
    </row>
    <row r="212" spans="1:5">
      <c r="A212" s="51"/>
      <c r="B212" s="2"/>
      <c r="C212" s="2"/>
      <c r="D212" s="268"/>
      <c r="E212" s="205"/>
    </row>
    <row r="213" spans="1:5">
      <c r="A213" s="51"/>
      <c r="B213" s="2"/>
      <c r="C213" s="2"/>
      <c r="D213" s="268"/>
      <c r="E213" s="205"/>
    </row>
    <row r="214" spans="1:5">
      <c r="A214" s="51"/>
      <c r="B214" s="2"/>
      <c r="C214" s="2"/>
      <c r="D214" s="268"/>
      <c r="E214" s="205"/>
    </row>
    <row r="215" spans="1:5">
      <c r="A215" s="51"/>
      <c r="B215" s="2"/>
      <c r="C215" s="2"/>
      <c r="D215" s="268"/>
      <c r="E215" s="205"/>
    </row>
    <row r="216" spans="1:5">
      <c r="A216" s="51"/>
      <c r="B216" s="2"/>
      <c r="C216" s="2"/>
      <c r="D216" s="268"/>
      <c r="E216" s="205"/>
    </row>
    <row r="217" spans="1:5">
      <c r="A217" s="51"/>
      <c r="B217" s="2"/>
      <c r="C217" s="2"/>
      <c r="D217" s="268"/>
      <c r="E217" s="205"/>
    </row>
    <row r="218" spans="1:5">
      <c r="A218" s="51"/>
      <c r="B218" s="2"/>
      <c r="C218" s="2"/>
      <c r="D218" s="268"/>
      <c r="E218" s="205"/>
    </row>
    <row r="219" spans="1:5">
      <c r="A219" s="51"/>
      <c r="B219" s="2"/>
      <c r="C219" s="2"/>
      <c r="D219" s="268"/>
      <c r="E219" s="205"/>
    </row>
    <row r="220" spans="1:5">
      <c r="A220" s="51"/>
      <c r="B220" s="2"/>
      <c r="C220" s="2"/>
      <c r="D220" s="268"/>
      <c r="E220" s="205"/>
    </row>
    <row r="221" spans="1:5">
      <c r="A221" s="51"/>
      <c r="B221" s="2"/>
      <c r="C221" s="2"/>
      <c r="D221" s="268"/>
      <c r="E221" s="205"/>
    </row>
    <row r="222" spans="1:5">
      <c r="A222" s="51"/>
      <c r="B222" s="2"/>
      <c r="C222" s="2"/>
      <c r="D222" s="268"/>
      <c r="E222" s="205"/>
    </row>
    <row r="223" spans="1:5">
      <c r="A223" s="51"/>
      <c r="B223" s="2"/>
      <c r="C223" s="2"/>
      <c r="D223" s="268"/>
      <c r="E223" s="205"/>
    </row>
    <row r="224" spans="1:5">
      <c r="A224" s="51"/>
      <c r="B224" s="2"/>
      <c r="C224" s="2"/>
      <c r="D224" s="268"/>
      <c r="E224" s="205"/>
    </row>
    <row r="225" spans="1:5">
      <c r="A225" s="51"/>
      <c r="B225" s="2"/>
      <c r="C225" s="2"/>
      <c r="D225" s="268"/>
      <c r="E225" s="205"/>
    </row>
    <row r="226" spans="1:5">
      <c r="A226" s="51"/>
      <c r="B226" s="2"/>
      <c r="C226" s="2"/>
      <c r="D226" s="268"/>
      <c r="E226" s="205"/>
    </row>
    <row r="227" spans="1:5">
      <c r="A227" s="51"/>
      <c r="B227" s="2"/>
      <c r="C227" s="2"/>
      <c r="D227" s="268"/>
      <c r="E227" s="205"/>
    </row>
    <row r="228" spans="1:5">
      <c r="A228" s="51"/>
      <c r="B228" s="2"/>
      <c r="C228" s="2"/>
      <c r="D228" s="268"/>
      <c r="E228" s="205"/>
    </row>
    <row r="229" spans="1:5">
      <c r="A229" s="51"/>
      <c r="B229" s="2"/>
      <c r="C229" s="2"/>
      <c r="D229" s="268"/>
      <c r="E229" s="205"/>
    </row>
    <row r="230" spans="1:5">
      <c r="A230" s="51"/>
      <c r="B230" s="2"/>
      <c r="C230" s="2"/>
      <c r="D230" s="268"/>
      <c r="E230" s="205"/>
    </row>
    <row r="231" spans="1:5">
      <c r="A231" s="51"/>
      <c r="B231" s="2"/>
      <c r="C231" s="2"/>
      <c r="D231" s="268"/>
      <c r="E231" s="205"/>
    </row>
    <row r="232" spans="1:5">
      <c r="A232" s="51"/>
      <c r="B232" s="2"/>
      <c r="C232" s="2"/>
      <c r="D232" s="268"/>
      <c r="E232" s="205"/>
    </row>
    <row r="233" spans="1:5">
      <c r="A233" s="51"/>
      <c r="B233" s="2"/>
      <c r="C233" s="2"/>
      <c r="D233" s="268"/>
      <c r="E233" s="205"/>
    </row>
    <row r="234" spans="1:5">
      <c r="A234" s="51"/>
      <c r="B234" s="2"/>
      <c r="C234" s="2"/>
      <c r="D234" s="268"/>
      <c r="E234" s="205"/>
    </row>
    <row r="235" spans="1:5">
      <c r="A235" s="51"/>
      <c r="B235" s="2"/>
      <c r="C235" s="2"/>
      <c r="D235" s="268"/>
      <c r="E235" s="205"/>
    </row>
    <row r="236" spans="1:5">
      <c r="A236" s="51"/>
      <c r="B236" s="2"/>
      <c r="C236" s="2"/>
      <c r="D236" s="268"/>
      <c r="E236" s="205"/>
    </row>
    <row r="237" spans="1:5">
      <c r="A237" s="51"/>
      <c r="B237" s="2"/>
      <c r="C237" s="2"/>
      <c r="D237" s="268"/>
      <c r="E237" s="205"/>
    </row>
    <row r="238" spans="1:5">
      <c r="A238" s="51"/>
      <c r="B238" s="2"/>
      <c r="C238" s="2"/>
      <c r="D238" s="268"/>
      <c r="E238" s="205"/>
    </row>
    <row r="239" spans="1:5">
      <c r="A239" s="51"/>
      <c r="B239" s="2"/>
      <c r="C239" s="2"/>
      <c r="D239" s="268"/>
      <c r="E239" s="205"/>
    </row>
    <row r="240" spans="1:5">
      <c r="A240" s="51"/>
      <c r="B240" s="2"/>
      <c r="C240" s="2"/>
      <c r="D240" s="268"/>
      <c r="E240" s="205"/>
    </row>
    <row r="241" spans="1:5">
      <c r="A241" s="51"/>
      <c r="B241" s="2"/>
      <c r="C241" s="2"/>
      <c r="D241" s="268"/>
      <c r="E241" s="205"/>
    </row>
    <row r="242" spans="1:5">
      <c r="A242" s="51"/>
      <c r="B242" s="2"/>
      <c r="C242" s="2"/>
      <c r="D242" s="268"/>
      <c r="E242" s="205"/>
    </row>
    <row r="243" spans="1:5">
      <c r="A243" s="51"/>
      <c r="B243" s="2"/>
      <c r="C243" s="2"/>
      <c r="D243" s="268"/>
      <c r="E243" s="205"/>
    </row>
    <row r="244" spans="1:5">
      <c r="A244" s="51"/>
      <c r="B244" s="2"/>
      <c r="C244" s="2"/>
      <c r="D244" s="268"/>
      <c r="E244" s="205"/>
    </row>
    <row r="245" spans="1:5">
      <c r="A245" s="51"/>
      <c r="B245" s="2"/>
      <c r="C245" s="2"/>
      <c r="D245" s="268"/>
      <c r="E245" s="205"/>
    </row>
    <row r="246" spans="1:5">
      <c r="A246" s="51"/>
      <c r="B246" s="2"/>
      <c r="C246" s="2"/>
      <c r="D246" s="268"/>
      <c r="E246" s="205"/>
    </row>
    <row r="247" spans="1:5">
      <c r="A247" s="51"/>
      <c r="B247" s="2"/>
      <c r="C247" s="2"/>
      <c r="D247" s="268"/>
      <c r="E247" s="205"/>
    </row>
    <row r="248" spans="1:5">
      <c r="A248" s="51"/>
      <c r="B248" s="2"/>
      <c r="C248" s="2"/>
      <c r="D248" s="268"/>
      <c r="E248" s="205"/>
    </row>
    <row r="249" spans="1:5">
      <c r="A249" s="51"/>
      <c r="B249" s="2"/>
      <c r="C249" s="2"/>
      <c r="D249" s="268"/>
      <c r="E249" s="205"/>
    </row>
    <row r="250" spans="1:5">
      <c r="A250" s="51"/>
      <c r="B250" s="2"/>
      <c r="C250" s="2"/>
      <c r="D250" s="268"/>
      <c r="E250" s="205"/>
    </row>
    <row r="251" spans="1:5">
      <c r="A251" s="51"/>
      <c r="B251" s="2"/>
      <c r="C251" s="2"/>
      <c r="D251" s="268"/>
      <c r="E251" s="205"/>
    </row>
    <row r="252" spans="1:5">
      <c r="A252" s="51"/>
      <c r="B252" s="2"/>
      <c r="C252" s="2"/>
      <c r="D252" s="268"/>
      <c r="E252" s="205"/>
    </row>
    <row r="253" spans="1:5">
      <c r="A253" s="51"/>
      <c r="B253" s="2"/>
      <c r="C253" s="2"/>
      <c r="D253" s="268"/>
      <c r="E253" s="205"/>
    </row>
    <row r="254" spans="1:5">
      <c r="A254" s="51"/>
      <c r="B254" s="2"/>
      <c r="C254" s="2"/>
      <c r="D254" s="268"/>
      <c r="E254" s="205"/>
    </row>
    <row r="255" spans="1:5">
      <c r="A255" s="51"/>
      <c r="B255" s="2"/>
      <c r="C255" s="2"/>
      <c r="D255" s="268"/>
      <c r="E255" s="205"/>
    </row>
    <row r="256" spans="1:5">
      <c r="A256" s="51"/>
      <c r="B256" s="2"/>
      <c r="C256" s="2"/>
      <c r="D256" s="268"/>
      <c r="E256" s="205"/>
    </row>
    <row r="257" spans="1:5">
      <c r="A257" s="51"/>
      <c r="B257" s="2"/>
      <c r="C257" s="2"/>
      <c r="D257" s="268"/>
      <c r="E257" s="205"/>
    </row>
    <row r="258" spans="1:5">
      <c r="A258" s="51"/>
      <c r="B258" s="2"/>
      <c r="C258" s="2"/>
      <c r="D258" s="268"/>
      <c r="E258" s="205"/>
    </row>
    <row r="259" spans="1:5">
      <c r="A259" s="51"/>
      <c r="B259" s="2"/>
      <c r="C259" s="2"/>
      <c r="D259" s="268"/>
      <c r="E259" s="205"/>
    </row>
    <row r="260" spans="1:5">
      <c r="A260" s="51"/>
      <c r="B260" s="2"/>
      <c r="C260" s="2"/>
      <c r="D260" s="268"/>
      <c r="E260" s="205"/>
    </row>
    <row r="261" spans="1:5">
      <c r="A261" s="51"/>
      <c r="B261" s="2"/>
      <c r="C261" s="2"/>
      <c r="D261" s="268"/>
      <c r="E261" s="205"/>
    </row>
    <row r="262" spans="1:5">
      <c r="A262" s="51"/>
      <c r="B262" s="2"/>
      <c r="C262" s="2"/>
      <c r="D262" s="268"/>
      <c r="E262" s="205"/>
    </row>
    <row r="263" spans="1:5">
      <c r="A263" s="51"/>
      <c r="B263" s="2"/>
      <c r="C263" s="2"/>
      <c r="D263" s="268"/>
      <c r="E263" s="205"/>
    </row>
    <row r="264" spans="1:5">
      <c r="A264" s="51"/>
      <c r="B264" s="2"/>
      <c r="C264" s="2"/>
      <c r="D264" s="268"/>
      <c r="E264" s="205"/>
    </row>
    <row r="265" spans="1:5">
      <c r="A265" s="51"/>
      <c r="B265" s="2"/>
      <c r="C265" s="2"/>
      <c r="D265" s="268"/>
      <c r="E265" s="205"/>
    </row>
    <row r="266" spans="1:5">
      <c r="A266" s="51"/>
      <c r="B266" s="2"/>
      <c r="C266" s="2"/>
      <c r="D266" s="268"/>
      <c r="E266" s="205"/>
    </row>
    <row r="267" spans="1:5">
      <c r="A267" s="51"/>
      <c r="B267" s="2"/>
      <c r="C267" s="2"/>
      <c r="D267" s="268"/>
      <c r="E267" s="205"/>
    </row>
    <row r="268" spans="1:5">
      <c r="A268" s="51"/>
      <c r="B268" s="2"/>
      <c r="C268" s="2"/>
      <c r="D268" s="268"/>
      <c r="E268" s="205"/>
    </row>
    <row r="269" spans="1:5">
      <c r="A269" s="51"/>
      <c r="B269" s="2"/>
      <c r="C269" s="2"/>
      <c r="D269" s="268"/>
      <c r="E269" s="205"/>
    </row>
    <row r="270" spans="1:5">
      <c r="A270" s="51"/>
      <c r="B270" s="2"/>
      <c r="C270" s="2"/>
      <c r="D270" s="268"/>
      <c r="E270" s="205"/>
    </row>
    <row r="271" spans="1:5">
      <c r="A271" s="51"/>
      <c r="B271" s="2"/>
      <c r="C271" s="2"/>
      <c r="D271" s="268"/>
      <c r="E271" s="205"/>
    </row>
    <row r="272" spans="1:5">
      <c r="A272" s="51"/>
      <c r="B272" s="2"/>
      <c r="C272" s="2"/>
      <c r="D272" s="268"/>
      <c r="E272" s="205"/>
    </row>
    <row r="273" spans="1:5">
      <c r="A273" s="51"/>
      <c r="B273" s="2"/>
      <c r="C273" s="2"/>
      <c r="D273" s="268"/>
      <c r="E273" s="205"/>
    </row>
    <row r="274" spans="1:5">
      <c r="A274" s="51"/>
      <c r="B274" s="2"/>
      <c r="C274" s="2"/>
      <c r="D274" s="268"/>
      <c r="E274" s="205"/>
    </row>
    <row r="275" spans="1:5">
      <c r="A275" s="51"/>
      <c r="B275" s="2"/>
      <c r="C275" s="2"/>
      <c r="D275" s="268"/>
      <c r="E275" s="205"/>
    </row>
    <row r="276" spans="1:5">
      <c r="A276" s="51"/>
      <c r="B276" s="2"/>
      <c r="C276" s="2"/>
      <c r="D276" s="268"/>
      <c r="E276" s="205"/>
    </row>
    <row r="277" spans="1:5">
      <c r="A277" s="51"/>
      <c r="B277" s="2"/>
      <c r="C277" s="2"/>
      <c r="D277" s="268"/>
      <c r="E277" s="205"/>
    </row>
    <row r="278" spans="1:5">
      <c r="A278" s="51"/>
      <c r="B278" s="2"/>
      <c r="C278" s="2"/>
      <c r="D278" s="268"/>
      <c r="E278" s="205"/>
    </row>
    <row r="279" spans="1:5">
      <c r="A279" s="51"/>
      <c r="B279" s="2"/>
      <c r="C279" s="2"/>
      <c r="D279" s="268"/>
      <c r="E279" s="205"/>
    </row>
    <row r="280" spans="1:5">
      <c r="A280" s="51"/>
      <c r="B280" s="2"/>
      <c r="C280" s="2"/>
      <c r="D280" s="268"/>
      <c r="E280" s="205"/>
    </row>
    <row r="281" spans="1:5">
      <c r="A281" s="51"/>
      <c r="B281" s="2"/>
      <c r="C281" s="2"/>
      <c r="D281" s="268"/>
      <c r="E281" s="205"/>
    </row>
    <row r="282" spans="1:5">
      <c r="A282" s="51"/>
      <c r="B282" s="2"/>
      <c r="C282" s="2"/>
      <c r="D282" s="268"/>
      <c r="E282" s="205"/>
    </row>
    <row r="283" spans="1:5">
      <c r="A283" s="51"/>
      <c r="B283" s="2"/>
      <c r="C283" s="2"/>
      <c r="D283" s="268"/>
      <c r="E283" s="205"/>
    </row>
    <row r="284" spans="1:5">
      <c r="A284" s="51"/>
      <c r="B284" s="2"/>
      <c r="C284" s="2"/>
      <c r="D284" s="268"/>
      <c r="E284" s="205"/>
    </row>
    <row r="285" spans="1:5">
      <c r="A285" s="51"/>
      <c r="B285" s="2"/>
      <c r="C285" s="2"/>
      <c r="D285" s="268"/>
      <c r="E285" s="205"/>
    </row>
    <row r="286" spans="1:5">
      <c r="A286" s="51"/>
      <c r="B286" s="2"/>
      <c r="C286" s="2"/>
      <c r="D286" s="268"/>
      <c r="E286" s="205"/>
    </row>
    <row r="287" spans="1:5">
      <c r="A287" s="51"/>
      <c r="B287" s="2"/>
      <c r="C287" s="2"/>
      <c r="D287" s="268"/>
      <c r="E287" s="205"/>
    </row>
    <row r="288" spans="1:5">
      <c r="A288" s="51"/>
      <c r="B288" s="2"/>
      <c r="C288" s="2"/>
      <c r="D288" s="268"/>
      <c r="E288" s="205"/>
    </row>
    <row r="289" spans="1:5">
      <c r="A289" s="51"/>
      <c r="B289" s="2"/>
      <c r="C289" s="2"/>
      <c r="D289" s="268"/>
      <c r="E289" s="205"/>
    </row>
    <row r="290" spans="1:5">
      <c r="A290" s="51"/>
      <c r="B290" s="2"/>
      <c r="C290" s="2"/>
      <c r="D290" s="268"/>
      <c r="E290" s="205"/>
    </row>
    <row r="291" spans="1:5">
      <c r="A291" s="51"/>
      <c r="B291" s="2"/>
      <c r="C291" s="2"/>
      <c r="D291" s="268"/>
      <c r="E291" s="205"/>
    </row>
    <row r="292" spans="1:5">
      <c r="A292" s="51"/>
      <c r="B292" s="2"/>
      <c r="C292" s="2"/>
      <c r="D292" s="268"/>
      <c r="E292" s="205"/>
    </row>
    <row r="293" spans="1:5">
      <c r="A293" s="51"/>
      <c r="B293" s="2"/>
      <c r="C293" s="2"/>
      <c r="D293" s="268"/>
      <c r="E293" s="205"/>
    </row>
    <row r="294" spans="1:5">
      <c r="A294" s="51"/>
      <c r="B294" s="2"/>
      <c r="C294" s="2"/>
      <c r="D294" s="268"/>
      <c r="E294" s="205"/>
    </row>
    <row r="295" spans="1:5">
      <c r="A295" s="51"/>
      <c r="B295" s="2"/>
      <c r="C295" s="2"/>
      <c r="D295" s="268"/>
      <c r="E295" s="205"/>
    </row>
    <row r="296" spans="1:5">
      <c r="A296" s="51"/>
      <c r="B296" s="2"/>
      <c r="C296" s="2"/>
      <c r="D296" s="268"/>
      <c r="E296" s="205"/>
    </row>
    <row r="297" spans="1:5">
      <c r="A297" s="51"/>
      <c r="B297" s="2"/>
      <c r="C297" s="2"/>
      <c r="D297" s="268"/>
      <c r="E297" s="205"/>
    </row>
    <row r="298" spans="1:5">
      <c r="A298" s="51"/>
      <c r="B298" s="2"/>
      <c r="C298" s="2"/>
      <c r="D298" s="268"/>
      <c r="E298" s="205"/>
    </row>
    <row r="299" spans="1:5">
      <c r="A299" s="51"/>
      <c r="B299" s="2"/>
      <c r="C299" s="2"/>
      <c r="D299" s="268"/>
      <c r="E299" s="205"/>
    </row>
    <row r="300" spans="1:5">
      <c r="A300" s="51"/>
      <c r="B300" s="2"/>
      <c r="C300" s="2"/>
      <c r="D300" s="268"/>
      <c r="E300" s="205"/>
    </row>
    <row r="301" spans="1:5">
      <c r="A301" s="51"/>
      <c r="B301" s="2"/>
      <c r="C301" s="2"/>
      <c r="D301" s="268"/>
      <c r="E301" s="205"/>
    </row>
    <row r="302" spans="1:5">
      <c r="A302" s="51"/>
      <c r="B302" s="2"/>
      <c r="C302" s="2"/>
      <c r="D302" s="268"/>
      <c r="E302" s="205"/>
    </row>
    <row r="303" spans="1:5">
      <c r="A303" s="51"/>
      <c r="B303" s="2"/>
      <c r="C303" s="2"/>
      <c r="D303" s="268"/>
      <c r="E303" s="205"/>
    </row>
    <row r="304" spans="1:5">
      <c r="A304" s="51"/>
      <c r="B304" s="2"/>
      <c r="C304" s="2"/>
      <c r="D304" s="268"/>
      <c r="E304" s="205"/>
    </row>
    <row r="305" spans="1:5">
      <c r="A305" s="51"/>
      <c r="B305" s="2"/>
      <c r="C305" s="2"/>
      <c r="D305" s="268"/>
      <c r="E305" s="205"/>
    </row>
    <row r="306" spans="1:5">
      <c r="A306" s="51"/>
      <c r="B306" s="2"/>
      <c r="C306" s="2"/>
      <c r="D306" s="268"/>
      <c r="E306" s="205"/>
    </row>
    <row r="307" spans="1:5">
      <c r="A307" s="51"/>
      <c r="B307" s="2"/>
      <c r="C307" s="2"/>
      <c r="D307" s="268"/>
      <c r="E307" s="205"/>
    </row>
    <row r="308" spans="1:5">
      <c r="A308" s="51"/>
      <c r="B308" s="2"/>
      <c r="C308" s="2"/>
      <c r="D308" s="268"/>
      <c r="E308" s="205"/>
    </row>
    <row r="309" spans="1:5">
      <c r="A309" s="51"/>
      <c r="B309" s="2"/>
      <c r="C309" s="2"/>
      <c r="D309" s="268"/>
      <c r="E309" s="205"/>
    </row>
    <row r="310" spans="1:5">
      <c r="A310" s="51"/>
      <c r="B310" s="2"/>
      <c r="C310" s="2"/>
      <c r="D310" s="268"/>
      <c r="E310" s="205"/>
    </row>
    <row r="311" spans="1:5">
      <c r="A311" s="51"/>
      <c r="B311" s="2"/>
      <c r="C311" s="2"/>
      <c r="D311" s="268"/>
      <c r="E311" s="205"/>
    </row>
    <row r="312" spans="1:5">
      <c r="A312" s="51"/>
      <c r="B312" s="2"/>
      <c r="C312" s="2"/>
      <c r="D312" s="268"/>
      <c r="E312" s="205"/>
    </row>
    <row r="313" spans="1:5">
      <c r="A313" s="51"/>
      <c r="B313" s="2"/>
      <c r="C313" s="2"/>
      <c r="D313" s="268"/>
      <c r="E313" s="205"/>
    </row>
    <row r="314" spans="1:5">
      <c r="A314" s="51"/>
      <c r="B314" s="2"/>
      <c r="C314" s="2"/>
      <c r="D314" s="268"/>
      <c r="E314" s="205"/>
    </row>
    <row r="315" spans="1:5">
      <c r="A315" s="51"/>
      <c r="B315" s="2"/>
      <c r="C315" s="2"/>
      <c r="D315" s="268"/>
      <c r="E315" s="205"/>
    </row>
    <row r="316" spans="1:5">
      <c r="A316" s="51"/>
      <c r="B316" s="2"/>
      <c r="C316" s="2"/>
      <c r="D316" s="268"/>
      <c r="E316" s="205"/>
    </row>
    <row r="317" spans="1:5">
      <c r="A317" s="51"/>
      <c r="B317" s="2"/>
      <c r="C317" s="2"/>
      <c r="D317" s="268"/>
      <c r="E317" s="205"/>
    </row>
    <row r="318" spans="1:5">
      <c r="A318" s="51"/>
      <c r="B318" s="2"/>
      <c r="C318" s="2"/>
      <c r="D318" s="268"/>
      <c r="E318" s="205"/>
    </row>
    <row r="319" spans="1:5">
      <c r="A319" s="51"/>
      <c r="B319" s="2"/>
      <c r="C319" s="2"/>
      <c r="D319" s="268"/>
      <c r="E319" s="205"/>
    </row>
    <row r="320" spans="1:5">
      <c r="A320" s="51"/>
      <c r="B320" s="2"/>
      <c r="C320" s="2"/>
      <c r="D320" s="268"/>
      <c r="E320" s="205"/>
    </row>
    <row r="321" spans="1:5">
      <c r="A321" s="51"/>
      <c r="B321" s="2"/>
      <c r="C321" s="2"/>
      <c r="D321" s="268"/>
      <c r="E321" s="205"/>
    </row>
    <row r="322" spans="1:5">
      <c r="A322" s="51"/>
      <c r="B322" s="2"/>
      <c r="C322" s="2"/>
      <c r="D322" s="268"/>
      <c r="E322" s="205"/>
    </row>
    <row r="323" spans="1:5">
      <c r="A323" s="51"/>
      <c r="B323" s="2"/>
      <c r="C323" s="2"/>
      <c r="D323" s="268"/>
      <c r="E323" s="205"/>
    </row>
    <row r="324" spans="1:5">
      <c r="A324" s="51"/>
      <c r="B324" s="2"/>
      <c r="C324" s="2"/>
      <c r="D324" s="268"/>
      <c r="E324" s="205"/>
    </row>
    <row r="325" spans="1:5">
      <c r="A325" s="51"/>
      <c r="B325" s="2"/>
      <c r="C325" s="2"/>
      <c r="D325" s="268"/>
      <c r="E325" s="205"/>
    </row>
    <row r="326" spans="1:5">
      <c r="A326" s="51"/>
      <c r="B326" s="2"/>
      <c r="C326" s="2"/>
      <c r="D326" s="268"/>
      <c r="E326" s="205"/>
    </row>
    <row r="327" spans="1:5">
      <c r="A327" s="51"/>
      <c r="B327" s="2"/>
      <c r="C327" s="2"/>
      <c r="D327" s="268"/>
      <c r="E327" s="205"/>
    </row>
    <row r="328" spans="1:5">
      <c r="A328" s="51"/>
      <c r="B328" s="2"/>
      <c r="C328" s="2"/>
      <c r="D328" s="268"/>
      <c r="E328" s="205"/>
    </row>
    <row r="329" spans="1:5">
      <c r="A329" s="51"/>
      <c r="B329" s="2"/>
      <c r="C329" s="2"/>
      <c r="D329" s="268"/>
      <c r="E329" s="205"/>
    </row>
    <row r="330" spans="1:5">
      <c r="A330" s="51"/>
      <c r="B330" s="2"/>
      <c r="C330" s="2"/>
      <c r="D330" s="268"/>
      <c r="E330" s="205"/>
    </row>
    <row r="331" spans="1:5">
      <c r="A331" s="51"/>
      <c r="B331" s="2"/>
      <c r="C331" s="2"/>
      <c r="D331" s="268"/>
      <c r="E331" s="205"/>
    </row>
    <row r="332" spans="1:5">
      <c r="A332" s="51"/>
      <c r="B332" s="2"/>
      <c r="C332" s="2"/>
      <c r="D332" s="268"/>
      <c r="E332" s="205"/>
    </row>
    <row r="333" spans="1:5">
      <c r="A333" s="51"/>
      <c r="B333" s="2"/>
      <c r="C333" s="2"/>
      <c r="D333" s="268"/>
      <c r="E333" s="205"/>
    </row>
    <row r="334" spans="1:5">
      <c r="A334" s="51"/>
      <c r="B334" s="2"/>
      <c r="C334" s="2"/>
      <c r="D334" s="268"/>
      <c r="E334" s="205"/>
    </row>
    <row r="335" spans="1:5">
      <c r="A335" s="51"/>
      <c r="B335" s="2"/>
      <c r="C335" s="2"/>
      <c r="D335" s="268"/>
      <c r="E335" s="205"/>
    </row>
    <row r="336" spans="1:5">
      <c r="A336" s="51"/>
      <c r="B336" s="2"/>
      <c r="C336" s="2"/>
      <c r="D336" s="268"/>
      <c r="E336" s="205"/>
    </row>
    <row r="337" spans="1:5">
      <c r="A337" s="51"/>
      <c r="B337" s="2"/>
      <c r="C337" s="2"/>
      <c r="D337" s="268"/>
      <c r="E337" s="205"/>
    </row>
    <row r="338" spans="1:5">
      <c r="A338" s="51"/>
      <c r="B338" s="2"/>
      <c r="C338" s="2"/>
      <c r="D338" s="268"/>
      <c r="E338" s="205"/>
    </row>
    <row r="339" spans="1:5">
      <c r="A339" s="51"/>
      <c r="B339" s="2"/>
      <c r="C339" s="2"/>
      <c r="D339" s="268"/>
      <c r="E339" s="205"/>
    </row>
    <row r="340" spans="1:5">
      <c r="A340" s="51"/>
      <c r="B340" s="2"/>
      <c r="C340" s="2"/>
      <c r="D340" s="268"/>
      <c r="E340" s="205"/>
    </row>
    <row r="341" spans="1:5">
      <c r="A341" s="51"/>
      <c r="B341" s="2"/>
      <c r="C341" s="2"/>
      <c r="D341" s="268"/>
      <c r="E341" s="205"/>
    </row>
    <row r="342" spans="1:5">
      <c r="A342" s="51"/>
      <c r="B342" s="2"/>
      <c r="C342" s="2"/>
      <c r="D342" s="268"/>
      <c r="E342" s="205"/>
    </row>
    <row r="343" spans="1:5">
      <c r="A343" s="51"/>
      <c r="B343" s="2"/>
      <c r="C343" s="2"/>
      <c r="D343" s="268"/>
      <c r="E343" s="205"/>
    </row>
    <row r="344" spans="1:5">
      <c r="A344" s="51"/>
      <c r="B344" s="2"/>
      <c r="C344" s="2"/>
      <c r="D344" s="268"/>
      <c r="E344" s="205"/>
    </row>
    <row r="345" spans="1:5">
      <c r="A345" s="51"/>
      <c r="B345" s="2"/>
      <c r="C345" s="2"/>
      <c r="D345" s="268"/>
      <c r="E345" s="205"/>
    </row>
    <row r="346" spans="1:5">
      <c r="A346" s="51"/>
      <c r="B346" s="2"/>
      <c r="C346" s="2"/>
      <c r="D346" s="268"/>
      <c r="E346" s="205"/>
    </row>
    <row r="347" spans="1:5">
      <c r="A347" s="51"/>
      <c r="B347" s="2"/>
      <c r="C347" s="2"/>
      <c r="D347" s="268"/>
      <c r="E347" s="205"/>
    </row>
    <row r="348" spans="1:5">
      <c r="A348" s="51"/>
      <c r="B348" s="2"/>
      <c r="C348" s="2"/>
      <c r="D348" s="268"/>
      <c r="E348" s="205"/>
    </row>
    <row r="349" spans="1:5">
      <c r="A349" s="51"/>
      <c r="B349" s="2"/>
      <c r="C349" s="2"/>
      <c r="D349" s="268"/>
      <c r="E349" s="205"/>
    </row>
    <row r="350" spans="1:5">
      <c r="A350" s="51"/>
      <c r="B350" s="2"/>
      <c r="C350" s="2"/>
      <c r="D350" s="268"/>
      <c r="E350" s="205"/>
    </row>
    <row r="351" spans="1:5">
      <c r="A351" s="51"/>
      <c r="B351" s="2"/>
      <c r="C351" s="2"/>
      <c r="D351" s="268"/>
      <c r="E351" s="205"/>
    </row>
    <row r="352" spans="1:5">
      <c r="A352" s="51"/>
      <c r="B352" s="2"/>
      <c r="C352" s="2"/>
      <c r="D352" s="268"/>
      <c r="E352" s="205"/>
    </row>
    <row r="353" spans="1:5">
      <c r="A353" s="51"/>
      <c r="B353" s="2"/>
      <c r="C353" s="2"/>
      <c r="D353" s="268"/>
      <c r="E353" s="205"/>
    </row>
    <row r="354" spans="1:5">
      <c r="A354" s="51"/>
      <c r="B354" s="2"/>
      <c r="C354" s="2"/>
      <c r="D354" s="268"/>
      <c r="E354" s="205"/>
    </row>
    <row r="355" spans="1:5">
      <c r="A355" s="51"/>
      <c r="B355" s="2"/>
      <c r="C355" s="2"/>
      <c r="D355" s="268"/>
      <c r="E355" s="205"/>
    </row>
    <row r="356" spans="1:5">
      <c r="A356" s="51"/>
      <c r="B356" s="2"/>
      <c r="C356" s="2"/>
      <c r="D356" s="268"/>
      <c r="E356" s="205"/>
    </row>
    <row r="357" spans="1:5">
      <c r="A357" s="51"/>
      <c r="B357" s="2"/>
      <c r="C357" s="2"/>
      <c r="D357" s="268"/>
      <c r="E357" s="205"/>
    </row>
    <row r="358" spans="1:5">
      <c r="A358" s="51"/>
      <c r="B358" s="2"/>
      <c r="C358" s="2"/>
      <c r="D358" s="268"/>
      <c r="E358" s="205"/>
    </row>
    <row r="359" spans="1:5">
      <c r="A359" s="51"/>
      <c r="B359" s="2"/>
      <c r="C359" s="2"/>
      <c r="D359" s="268"/>
      <c r="E359" s="205"/>
    </row>
    <row r="360" spans="1:5">
      <c r="A360" s="51"/>
      <c r="B360" s="2"/>
      <c r="C360" s="2"/>
      <c r="D360" s="268"/>
      <c r="E360" s="205"/>
    </row>
    <row r="361" spans="1:5">
      <c r="A361" s="51"/>
      <c r="B361" s="2"/>
      <c r="C361" s="2"/>
      <c r="D361" s="268"/>
      <c r="E361" s="205"/>
    </row>
    <row r="362" spans="1:5">
      <c r="A362" s="51"/>
      <c r="B362" s="2"/>
      <c r="C362" s="2"/>
      <c r="D362" s="268"/>
      <c r="E362" s="205"/>
    </row>
    <row r="363" spans="1:5">
      <c r="A363" s="51"/>
      <c r="B363" s="2"/>
      <c r="C363" s="2"/>
      <c r="D363" s="268"/>
      <c r="E363" s="205"/>
    </row>
    <row r="364" spans="1:5">
      <c r="A364" s="51"/>
      <c r="B364" s="2"/>
      <c r="C364" s="2"/>
      <c r="D364" s="268"/>
      <c r="E364" s="205"/>
    </row>
    <row r="365" spans="1:5">
      <c r="A365" s="51"/>
      <c r="B365" s="2"/>
      <c r="C365" s="2"/>
      <c r="D365" s="268"/>
      <c r="E365" s="205"/>
    </row>
    <row r="366" spans="1:5">
      <c r="A366" s="51"/>
      <c r="B366" s="2"/>
      <c r="C366" s="2"/>
      <c r="D366" s="268"/>
      <c r="E366" s="205"/>
    </row>
  </sheetData>
  <sheetProtection formatCells="0" formatColumns="0" formatRows="0" insertRows="0" deleteRows="0"/>
  <mergeCells count="16">
    <mergeCell ref="A1:J1"/>
    <mergeCell ref="C142:E142"/>
    <mergeCell ref="G142:I142"/>
    <mergeCell ref="J3:J4"/>
    <mergeCell ref="A6:J6"/>
    <mergeCell ref="A116:J116"/>
    <mergeCell ref="A122:J122"/>
    <mergeCell ref="B3:B4"/>
    <mergeCell ref="A3:A4"/>
    <mergeCell ref="C3:C4"/>
    <mergeCell ref="F3:I3"/>
    <mergeCell ref="A129:J129"/>
    <mergeCell ref="C141:E141"/>
    <mergeCell ref="G141:I141"/>
    <mergeCell ref="E3:E4"/>
    <mergeCell ref="D3:D4"/>
  </mergeCells>
  <phoneticPr fontId="0" type="noConversion"/>
  <pageMargins left="0.78740157480314965" right="0.39370078740157483" top="0.59055118110236227" bottom="0.59055118110236227" header="0.19685039370078741" footer="0.11811023622047245"/>
  <pageSetup paperSize="9" scale="50"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U191"/>
  <sheetViews>
    <sheetView zoomScale="80" zoomScaleNormal="80" zoomScaleSheetLayoutView="75" workbookViewId="0">
      <pane ySplit="5" topLeftCell="A30" activePane="bottomLeft" state="frozen"/>
      <selection pane="bottomLeft" activeCell="D26" sqref="D26"/>
    </sheetView>
  </sheetViews>
  <sheetFormatPr defaultColWidth="77.85546875" defaultRowHeight="18.75" outlineLevelRow="1"/>
  <cols>
    <col min="1" max="1" width="61.28515625" style="46" customWidth="1"/>
    <col min="2" max="2" width="15.28515625" style="49" customWidth="1"/>
    <col min="3" max="3" width="13" style="49" customWidth="1"/>
    <col min="4" max="4" width="14.85546875" style="49" customWidth="1"/>
    <col min="5" max="5" width="13.42578125" style="49" customWidth="1"/>
    <col min="6" max="6" width="13.7109375" style="46" customWidth="1"/>
    <col min="7" max="7" width="13.28515625" style="46" customWidth="1"/>
    <col min="8" max="8" width="13" style="46" customWidth="1"/>
    <col min="9" max="9" width="11.7109375" style="46" customWidth="1"/>
    <col min="10" max="10" width="10" style="46" customWidth="1"/>
    <col min="11" max="11" width="9.5703125" style="46" customWidth="1"/>
    <col min="12" max="254" width="9.140625" style="46" customWidth="1"/>
    <col min="255" max="16384" width="77.85546875" style="46"/>
  </cols>
  <sheetData>
    <row r="1" spans="1:9">
      <c r="A1" s="322" t="s">
        <v>373</v>
      </c>
      <c r="B1" s="322"/>
      <c r="C1" s="322"/>
      <c r="D1" s="322"/>
      <c r="E1" s="322"/>
      <c r="F1" s="322"/>
      <c r="G1" s="322"/>
      <c r="H1" s="322"/>
      <c r="I1" s="322"/>
    </row>
    <row r="2" spans="1:9" outlineLevel="1">
      <c r="A2" s="45"/>
      <c r="B2" s="54"/>
      <c r="C2" s="45"/>
      <c r="D2" s="45"/>
      <c r="E2" s="45"/>
      <c r="F2" s="45"/>
      <c r="G2" s="45"/>
      <c r="H2" s="45"/>
      <c r="I2" s="45"/>
    </row>
    <row r="3" spans="1:9" ht="38.25" customHeight="1">
      <c r="A3" s="318" t="s">
        <v>275</v>
      </c>
      <c r="B3" s="323" t="s">
        <v>18</v>
      </c>
      <c r="C3" s="323" t="s">
        <v>32</v>
      </c>
      <c r="D3" s="323" t="s">
        <v>40</v>
      </c>
      <c r="E3" s="324" t="s">
        <v>181</v>
      </c>
      <c r="F3" s="314" t="s">
        <v>369</v>
      </c>
      <c r="G3" s="314"/>
      <c r="H3" s="314"/>
      <c r="I3" s="314"/>
    </row>
    <row r="4" spans="1:9" ht="50.25" customHeight="1">
      <c r="A4" s="318"/>
      <c r="B4" s="323"/>
      <c r="C4" s="323"/>
      <c r="D4" s="323"/>
      <c r="E4" s="324"/>
      <c r="F4" s="13" t="s">
        <v>370</v>
      </c>
      <c r="G4" s="13" t="s">
        <v>371</v>
      </c>
      <c r="H4" s="13" t="s">
        <v>372</v>
      </c>
      <c r="I4" s="13" t="s">
        <v>85</v>
      </c>
    </row>
    <row r="5" spans="1:9" ht="18" customHeight="1">
      <c r="A5" s="52">
        <v>1</v>
      </c>
      <c r="B5" s="53">
        <v>2</v>
      </c>
      <c r="C5" s="53">
        <v>3</v>
      </c>
      <c r="D5" s="267">
        <v>4</v>
      </c>
      <c r="E5" s="53">
        <v>5</v>
      </c>
      <c r="F5" s="7">
        <v>6</v>
      </c>
      <c r="G5" s="7">
        <v>7</v>
      </c>
      <c r="H5" s="7">
        <v>8</v>
      </c>
      <c r="I5" s="7">
        <v>9</v>
      </c>
    </row>
    <row r="6" spans="1:9" ht="24.95" customHeight="1">
      <c r="A6" s="325" t="s">
        <v>165</v>
      </c>
      <c r="B6" s="326"/>
      <c r="C6" s="326"/>
      <c r="D6" s="326"/>
      <c r="E6" s="326"/>
      <c r="F6" s="326"/>
      <c r="G6" s="326"/>
      <c r="H6" s="326"/>
      <c r="I6" s="327"/>
    </row>
    <row r="7" spans="1:9" ht="56.25">
      <c r="A7" s="59" t="s">
        <v>61</v>
      </c>
      <c r="B7" s="7">
        <v>2000</v>
      </c>
      <c r="C7" s="174">
        <v>2</v>
      </c>
      <c r="D7" s="174">
        <v>2</v>
      </c>
      <c r="E7" s="174">
        <f>C17</f>
        <v>2</v>
      </c>
      <c r="F7" s="174">
        <f>E17</f>
        <v>-1031</v>
      </c>
      <c r="G7" s="174">
        <f>E17</f>
        <v>-1031</v>
      </c>
      <c r="H7" s="174">
        <f>E17</f>
        <v>-1031</v>
      </c>
      <c r="I7" s="174">
        <f>E17</f>
        <v>-1031</v>
      </c>
    </row>
    <row r="8" spans="1:9" ht="37.5">
      <c r="A8" s="47" t="s">
        <v>222</v>
      </c>
      <c r="B8" s="7">
        <v>2010</v>
      </c>
      <c r="C8" s="174">
        <f>C9+C10</f>
        <v>1</v>
      </c>
      <c r="D8" s="174">
        <f t="shared" ref="D8:I8" si="0">D9+D10</f>
        <v>0</v>
      </c>
      <c r="E8" s="174">
        <f t="shared" si="0"/>
        <v>0</v>
      </c>
      <c r="F8" s="174">
        <f t="shared" si="0"/>
        <v>0</v>
      </c>
      <c r="G8" s="174">
        <f t="shared" si="0"/>
        <v>0</v>
      </c>
      <c r="H8" s="174">
        <f t="shared" si="0"/>
        <v>0</v>
      </c>
      <c r="I8" s="174">
        <f t="shared" si="0"/>
        <v>0</v>
      </c>
    </row>
    <row r="9" spans="1:9" ht="42.75" customHeight="1">
      <c r="A9" s="8" t="s">
        <v>375</v>
      </c>
      <c r="B9" s="7">
        <v>2011</v>
      </c>
      <c r="C9" s="173"/>
      <c r="D9" s="173"/>
      <c r="E9" s="173"/>
      <c r="F9" s="173">
        <f>'I. Фін результат'!F113*15%</f>
        <v>0</v>
      </c>
      <c r="G9" s="173">
        <f>'I. Фін результат'!G113*15%</f>
        <v>0</v>
      </c>
      <c r="H9" s="173">
        <f>'I. Фін результат'!H113*15%</f>
        <v>0</v>
      </c>
      <c r="I9" s="173">
        <f>'I. Фін результат'!I113*15%</f>
        <v>0</v>
      </c>
    </row>
    <row r="10" spans="1:9" ht="93.75">
      <c r="A10" s="8" t="s">
        <v>376</v>
      </c>
      <c r="B10" s="7">
        <v>2012</v>
      </c>
      <c r="C10" s="173">
        <v>1</v>
      </c>
      <c r="D10" s="173"/>
      <c r="E10" s="173"/>
      <c r="F10" s="173">
        <f>('I. Фін результат'!F113-II.!F9)*60%</f>
        <v>0</v>
      </c>
      <c r="G10" s="173">
        <f>('I. Фін результат'!G113-II.!G9)*60%</f>
        <v>0</v>
      </c>
      <c r="H10" s="173">
        <f>('I. Фін результат'!H113-II.!H9)*60%</f>
        <v>0</v>
      </c>
      <c r="I10" s="173">
        <f>H10</f>
        <v>0</v>
      </c>
    </row>
    <row r="11" spans="1:9" ht="20.100000000000001" customHeight="1">
      <c r="A11" s="8" t="s">
        <v>208</v>
      </c>
      <c r="B11" s="7">
        <v>2020</v>
      </c>
      <c r="C11" s="173"/>
      <c r="D11" s="173"/>
      <c r="E11" s="173"/>
      <c r="F11" s="173"/>
      <c r="G11" s="173"/>
      <c r="H11" s="173"/>
      <c r="I11" s="173"/>
    </row>
    <row r="12" spans="1:9" s="48" customFormat="1" ht="20.100000000000001" customHeight="1">
      <c r="A12" s="47" t="s">
        <v>74</v>
      </c>
      <c r="B12" s="7">
        <v>2030</v>
      </c>
      <c r="C12" s="173"/>
      <c r="D12" s="173"/>
      <c r="E12" s="173"/>
      <c r="F12" s="173"/>
      <c r="G12" s="173"/>
      <c r="H12" s="173"/>
      <c r="I12" s="173"/>
    </row>
    <row r="13" spans="1:9" ht="37.5">
      <c r="A13" s="47" t="s">
        <v>398</v>
      </c>
      <c r="B13" s="7">
        <v>2031</v>
      </c>
      <c r="C13" s="173"/>
      <c r="D13" s="173"/>
      <c r="E13" s="173"/>
      <c r="F13" s="173"/>
      <c r="G13" s="173"/>
      <c r="H13" s="173"/>
      <c r="I13" s="173"/>
    </row>
    <row r="14" spans="1:9" ht="20.100000000000001" customHeight="1">
      <c r="A14" s="47" t="s">
        <v>27</v>
      </c>
      <c r="B14" s="7">
        <v>2040</v>
      </c>
      <c r="C14" s="173"/>
      <c r="D14" s="173"/>
      <c r="E14" s="173"/>
      <c r="F14" s="173"/>
      <c r="G14" s="173"/>
      <c r="H14" s="173"/>
      <c r="I14" s="173"/>
    </row>
    <row r="15" spans="1:9" ht="20.100000000000001" customHeight="1">
      <c r="A15" s="168" t="s">
        <v>127</v>
      </c>
      <c r="B15" s="7">
        <v>2050</v>
      </c>
      <c r="C15" s="173"/>
      <c r="D15" s="173"/>
      <c r="E15" s="173"/>
      <c r="F15" s="173"/>
      <c r="G15" s="173"/>
      <c r="H15" s="173"/>
      <c r="I15" s="173"/>
    </row>
    <row r="16" spans="1:9" ht="20.100000000000001" customHeight="1">
      <c r="A16" s="168" t="s">
        <v>128</v>
      </c>
      <c r="B16" s="7">
        <v>2060</v>
      </c>
      <c r="C16" s="173"/>
      <c r="D16" s="173"/>
      <c r="E16" s="173"/>
      <c r="F16" s="173"/>
      <c r="G16" s="173"/>
      <c r="H16" s="173"/>
      <c r="I16" s="173"/>
    </row>
    <row r="17" spans="1:13" ht="54" customHeight="1">
      <c r="A17" s="59" t="s">
        <v>62</v>
      </c>
      <c r="B17" s="97">
        <v>2070</v>
      </c>
      <c r="C17" s="175">
        <v>2</v>
      </c>
      <c r="D17" s="175">
        <v>-2419</v>
      </c>
      <c r="E17" s="175">
        <f>'I. Фін результат'!E114+II.!E7</f>
        <v>-1031</v>
      </c>
      <c r="F17" s="175">
        <f>'I. Фін результат'!F112+II.!F7-(II.!F8+II.!F11+II.!F12+II.!F14+II.!F15+II.!F16)</f>
        <v>-1289</v>
      </c>
      <c r="G17" s="175">
        <f>'I. Фін результат'!G112+II.!G7-(II.!G8+II.!G11+II.!G12+II.!G14+II.!G15+II.!G16)</f>
        <v>-1544</v>
      </c>
      <c r="H17" s="175">
        <f>'I. Фін результат'!H112+II.!H7-(II.!H8+II.!H11+II.!H12+II.!H14+II.!H15+II.!H16)</f>
        <v>-1802</v>
      </c>
      <c r="I17" s="175">
        <f>'I. Фін результат'!I112+II.!I7-(II.!I8+II.!I11+II.!I12+II.!I14+II.!I15+II.!I16)</f>
        <v>-2057</v>
      </c>
    </row>
    <row r="18" spans="1:13" ht="39.75" customHeight="1">
      <c r="A18" s="325" t="s">
        <v>166</v>
      </c>
      <c r="B18" s="326"/>
      <c r="C18" s="326"/>
      <c r="D18" s="326"/>
      <c r="E18" s="326"/>
      <c r="F18" s="326"/>
      <c r="G18" s="326"/>
      <c r="H18" s="326"/>
      <c r="I18" s="327"/>
    </row>
    <row r="19" spans="1:13" ht="37.5">
      <c r="A19" s="168" t="s">
        <v>222</v>
      </c>
      <c r="B19" s="167">
        <v>2100</v>
      </c>
      <c r="C19" s="174">
        <f t="shared" ref="C19:I19" si="1">SUM(C20:C21)</f>
        <v>1</v>
      </c>
      <c r="D19" s="174">
        <f t="shared" si="1"/>
        <v>0</v>
      </c>
      <c r="E19" s="174">
        <f t="shared" si="1"/>
        <v>0</v>
      </c>
      <c r="F19" s="174">
        <f t="shared" si="1"/>
        <v>0</v>
      </c>
      <c r="G19" s="174">
        <f t="shared" si="1"/>
        <v>0</v>
      </c>
      <c r="H19" s="174">
        <f t="shared" si="1"/>
        <v>0</v>
      </c>
      <c r="I19" s="174">
        <f t="shared" si="1"/>
        <v>0</v>
      </c>
    </row>
    <row r="20" spans="1:13" ht="42.75" customHeight="1">
      <c r="A20" s="76" t="s">
        <v>375</v>
      </c>
      <c r="B20" s="167">
        <v>2101</v>
      </c>
      <c r="C20" s="174">
        <f>C9</f>
        <v>0</v>
      </c>
      <c r="D20" s="174">
        <v>0</v>
      </c>
      <c r="E20" s="174"/>
      <c r="F20" s="174">
        <f t="shared" ref="F20:I20" si="2">F9</f>
        <v>0</v>
      </c>
      <c r="G20" s="174">
        <f t="shared" si="2"/>
        <v>0</v>
      </c>
      <c r="H20" s="174">
        <f t="shared" si="2"/>
        <v>0</v>
      </c>
      <c r="I20" s="174">
        <f t="shared" si="2"/>
        <v>0</v>
      </c>
    </row>
    <row r="21" spans="1:13" ht="93.75">
      <c r="A21" s="76" t="s">
        <v>376</v>
      </c>
      <c r="B21" s="167">
        <v>2102</v>
      </c>
      <c r="C21" s="174">
        <f>C10</f>
        <v>1</v>
      </c>
      <c r="D21" s="174"/>
      <c r="E21" s="174"/>
      <c r="F21" s="174">
        <f t="shared" ref="F21:I21" si="3">F10</f>
        <v>0</v>
      </c>
      <c r="G21" s="174">
        <f t="shared" si="3"/>
        <v>0</v>
      </c>
      <c r="H21" s="174">
        <f t="shared" si="3"/>
        <v>0</v>
      </c>
      <c r="I21" s="174">
        <f t="shared" si="3"/>
        <v>0</v>
      </c>
    </row>
    <row r="22" spans="1:13" s="48" customFormat="1" ht="20.100000000000001" customHeight="1">
      <c r="A22" s="168" t="s">
        <v>168</v>
      </c>
      <c r="B22" s="169">
        <v>2110</v>
      </c>
      <c r="C22" s="174">
        <f>'I. Фін результат'!C110</f>
        <v>0.18</v>
      </c>
      <c r="D22" s="174">
        <f>'I. Фін результат'!D110</f>
        <v>0</v>
      </c>
      <c r="E22" s="174">
        <f>'I. Фін результат'!E110</f>
        <v>0</v>
      </c>
      <c r="F22" s="174">
        <f>'I. Фін результат'!F110</f>
        <v>0</v>
      </c>
      <c r="G22" s="174">
        <f>'I. Фін результат'!G110</f>
        <v>0</v>
      </c>
      <c r="H22" s="174">
        <f>'I. Фін результат'!H110</f>
        <v>0</v>
      </c>
      <c r="I22" s="174">
        <f>'I. Фін результат'!I110</f>
        <v>0</v>
      </c>
    </row>
    <row r="23" spans="1:13" ht="56.25">
      <c r="A23" s="168" t="s">
        <v>340</v>
      </c>
      <c r="B23" s="169">
        <v>2120</v>
      </c>
      <c r="C23" s="173"/>
      <c r="D23" s="173"/>
      <c r="E23" s="173"/>
      <c r="F23" s="173"/>
      <c r="G23" s="173"/>
      <c r="H23" s="173"/>
      <c r="I23" s="173"/>
    </row>
    <row r="24" spans="1:13" ht="56.25">
      <c r="A24" s="168" t="s">
        <v>341</v>
      </c>
      <c r="B24" s="169">
        <v>2130</v>
      </c>
      <c r="C24" s="173"/>
      <c r="D24" s="173"/>
      <c r="E24" s="173"/>
      <c r="F24" s="173"/>
      <c r="G24" s="173"/>
      <c r="H24" s="173"/>
      <c r="I24" s="173"/>
    </row>
    <row r="25" spans="1:13" s="50" customFormat="1" ht="56.25">
      <c r="A25" s="170" t="s">
        <v>259</v>
      </c>
      <c r="B25" s="171">
        <v>2140</v>
      </c>
      <c r="C25" s="175">
        <f>C29+C34</f>
        <v>141</v>
      </c>
      <c r="D25" s="175">
        <f>D29+D34</f>
        <v>167</v>
      </c>
      <c r="E25" s="175">
        <f t="shared" ref="E25:I25" si="4">SUM(E26:E30,E33,E34)</f>
        <v>157</v>
      </c>
      <c r="F25" s="175">
        <f t="shared" si="4"/>
        <v>40</v>
      </c>
      <c r="G25" s="175">
        <f t="shared" si="4"/>
        <v>81</v>
      </c>
      <c r="H25" s="175">
        <f t="shared" si="4"/>
        <v>121</v>
      </c>
      <c r="I25" s="175">
        <f t="shared" si="4"/>
        <v>162</v>
      </c>
      <c r="J25" s="46"/>
    </row>
    <row r="26" spans="1:13" ht="20.100000000000001" customHeight="1">
      <c r="A26" s="168" t="s">
        <v>90</v>
      </c>
      <c r="B26" s="169">
        <v>2141</v>
      </c>
      <c r="C26" s="173"/>
      <c r="D26" s="173"/>
      <c r="E26" s="173"/>
      <c r="F26" s="173"/>
      <c r="G26" s="173"/>
      <c r="H26" s="173"/>
      <c r="I26" s="173"/>
    </row>
    <row r="27" spans="1:13" ht="20.100000000000001" customHeight="1">
      <c r="A27" s="168" t="s">
        <v>117</v>
      </c>
      <c r="B27" s="169">
        <v>2142</v>
      </c>
      <c r="C27" s="173"/>
      <c r="D27" s="173"/>
      <c r="E27" s="173"/>
      <c r="F27" s="173"/>
      <c r="G27" s="173"/>
      <c r="H27" s="173"/>
      <c r="I27" s="173"/>
    </row>
    <row r="28" spans="1:13" ht="20.100000000000001" customHeight="1">
      <c r="A28" s="168" t="s">
        <v>108</v>
      </c>
      <c r="B28" s="169">
        <v>2143</v>
      </c>
      <c r="C28" s="173"/>
      <c r="D28" s="173"/>
      <c r="E28" s="173"/>
      <c r="F28" s="173"/>
      <c r="G28" s="173"/>
      <c r="H28" s="173"/>
      <c r="I28" s="173"/>
    </row>
    <row r="29" spans="1:13" ht="20.100000000000001" customHeight="1">
      <c r="A29" s="168" t="s">
        <v>88</v>
      </c>
      <c r="B29" s="169">
        <v>2144</v>
      </c>
      <c r="C29" s="172">
        <v>130</v>
      </c>
      <c r="D29" s="172">
        <v>154</v>
      </c>
      <c r="E29" s="172">
        <f>ROUND('I. Фін результат'!E133*18%,0)</f>
        <v>145</v>
      </c>
      <c r="F29" s="172">
        <f>ROUND('I. Фін результат'!F133*18%,0)</f>
        <v>37</v>
      </c>
      <c r="G29" s="172">
        <f>ROUND('I. Фін результат'!G133*18%,0)</f>
        <v>75</v>
      </c>
      <c r="H29" s="172">
        <f>ROUND('I. Фін результат'!H133*18%,0)</f>
        <v>112</v>
      </c>
      <c r="I29" s="172">
        <f>ROUND('I. Фін результат'!I133*18%,0)</f>
        <v>150</v>
      </c>
      <c r="J29" s="206">
        <f>'I. Фін результат'!F133*18%</f>
        <v>37.44</v>
      </c>
      <c r="K29" s="206">
        <f>'I. Фін результат'!G133*18%</f>
        <v>74.88</v>
      </c>
      <c r="L29" s="206">
        <f>'I. Фін результат'!H133*18%</f>
        <v>112.32</v>
      </c>
      <c r="M29" s="206">
        <f>'I. Фін результат'!I133*18%</f>
        <v>149.76</v>
      </c>
    </row>
    <row r="30" spans="1:13" s="48" customFormat="1" ht="20.100000000000001" customHeight="1">
      <c r="A30" s="168" t="s">
        <v>188</v>
      </c>
      <c r="B30" s="169">
        <v>2145</v>
      </c>
      <c r="C30" s="173"/>
      <c r="D30" s="176"/>
      <c r="E30" s="173"/>
      <c r="F30" s="173"/>
      <c r="G30" s="173"/>
      <c r="H30" s="173"/>
      <c r="I30" s="173"/>
    </row>
    <row r="31" spans="1:13" ht="56.25">
      <c r="A31" s="168" t="s">
        <v>270</v>
      </c>
      <c r="B31" s="169" t="s">
        <v>237</v>
      </c>
      <c r="C31" s="173"/>
      <c r="D31" s="176"/>
      <c r="E31" s="173"/>
      <c r="F31" s="173"/>
      <c r="G31" s="173"/>
      <c r="H31" s="173"/>
      <c r="I31" s="173"/>
    </row>
    <row r="32" spans="1:13" ht="20.100000000000001" customHeight="1">
      <c r="A32" s="168" t="s">
        <v>28</v>
      </c>
      <c r="B32" s="169" t="s">
        <v>238</v>
      </c>
      <c r="C32" s="173"/>
      <c r="D32" s="173"/>
      <c r="E32" s="173"/>
      <c r="F32" s="173"/>
      <c r="G32" s="173"/>
      <c r="H32" s="173"/>
      <c r="I32" s="173"/>
    </row>
    <row r="33" spans="1:21" s="48" customFormat="1" ht="20.100000000000001" customHeight="1">
      <c r="A33" s="168" t="s">
        <v>129</v>
      </c>
      <c r="B33" s="169">
        <v>2146</v>
      </c>
      <c r="C33" s="173"/>
      <c r="D33" s="173"/>
      <c r="E33" s="173"/>
      <c r="F33" s="173"/>
      <c r="G33" s="173"/>
      <c r="H33" s="173"/>
      <c r="I33" s="173"/>
    </row>
    <row r="34" spans="1:21" ht="20.100000000000001" customHeight="1">
      <c r="A34" s="168" t="s">
        <v>96</v>
      </c>
      <c r="B34" s="169">
        <v>2147</v>
      </c>
      <c r="C34" s="173">
        <f>C35</f>
        <v>11</v>
      </c>
      <c r="D34" s="173">
        <f t="shared" ref="D34:I34" si="5">D35</f>
        <v>13</v>
      </c>
      <c r="E34" s="173">
        <f t="shared" si="5"/>
        <v>12</v>
      </c>
      <c r="F34" s="173">
        <f t="shared" si="5"/>
        <v>3</v>
      </c>
      <c r="G34" s="173">
        <f t="shared" si="5"/>
        <v>6</v>
      </c>
      <c r="H34" s="173">
        <f t="shared" si="5"/>
        <v>9</v>
      </c>
      <c r="I34" s="173">
        <f t="shared" si="5"/>
        <v>12</v>
      </c>
    </row>
    <row r="35" spans="1:21" ht="20.100000000000001" customHeight="1">
      <c r="A35" s="168" t="s">
        <v>390</v>
      </c>
      <c r="B35" s="169" t="s">
        <v>391</v>
      </c>
      <c r="C35" s="172">
        <v>11</v>
      </c>
      <c r="D35" s="172">
        <v>13</v>
      </c>
      <c r="E35" s="172">
        <f>ROUND('I. Фін результат'!E133*1.5%,0)</f>
        <v>12</v>
      </c>
      <c r="F35" s="172">
        <f>ROUND('I. Фін результат'!F133*1.5%,0)</f>
        <v>3</v>
      </c>
      <c r="G35" s="172">
        <f>ROUND('I. Фін результат'!G133*1.5%,0)</f>
        <v>6</v>
      </c>
      <c r="H35" s="172">
        <f>ROUND('I. Фін результат'!H133*1.5%,0)</f>
        <v>9</v>
      </c>
      <c r="I35" s="172">
        <f>ROUND('I. Фін результат'!I133*1.5%,0)</f>
        <v>12</v>
      </c>
      <c r="J35" s="206">
        <f>'I. Фін результат'!F133*1.5%</f>
        <v>3.12</v>
      </c>
      <c r="K35" s="206">
        <f>'I. Фін результат'!G133*1.5%</f>
        <v>6.24</v>
      </c>
      <c r="L35" s="206">
        <f>'I. Фін результат'!H133*1.5%</f>
        <v>9.36</v>
      </c>
      <c r="M35" s="206">
        <f>'I. Фін результат'!I133*1.5%</f>
        <v>12.48</v>
      </c>
    </row>
    <row r="36" spans="1:21" s="48" customFormat="1" ht="37.5">
      <c r="A36" s="168" t="s">
        <v>89</v>
      </c>
      <c r="B36" s="169">
        <v>2150</v>
      </c>
      <c r="C36" s="172">
        <v>156</v>
      </c>
      <c r="D36" s="172">
        <v>188</v>
      </c>
      <c r="E36" s="172">
        <f>'I. Фін результат'!E134</f>
        <v>178</v>
      </c>
      <c r="F36" s="172">
        <f>'I. Фін результат'!F134</f>
        <v>46</v>
      </c>
      <c r="G36" s="172">
        <f>'I. Фін результат'!G134</f>
        <v>92</v>
      </c>
      <c r="H36" s="172">
        <f>'I. Фін результат'!H134</f>
        <v>137</v>
      </c>
      <c r="I36" s="172">
        <f>'I. Фін результат'!I134</f>
        <v>183</v>
      </c>
    </row>
    <row r="37" spans="1:21" s="48" customFormat="1" ht="20.100000000000001" customHeight="1">
      <c r="A37" s="170" t="s">
        <v>366</v>
      </c>
      <c r="B37" s="171">
        <v>2200</v>
      </c>
      <c r="C37" s="175">
        <f t="shared" ref="C37:I37" si="6">SUM(C19,C22:C24,C25,C36)</f>
        <v>298.18</v>
      </c>
      <c r="D37" s="269">
        <f t="shared" si="6"/>
        <v>355</v>
      </c>
      <c r="E37" s="175">
        <f t="shared" si="6"/>
        <v>335</v>
      </c>
      <c r="F37" s="175">
        <f t="shared" si="6"/>
        <v>86</v>
      </c>
      <c r="G37" s="175">
        <f t="shared" si="6"/>
        <v>173</v>
      </c>
      <c r="H37" s="175">
        <f t="shared" si="6"/>
        <v>258</v>
      </c>
      <c r="I37" s="175">
        <f t="shared" si="6"/>
        <v>345</v>
      </c>
      <c r="J37" s="46"/>
    </row>
    <row r="38" spans="1:21" s="48" customFormat="1" ht="20.100000000000001" customHeight="1">
      <c r="A38" s="150"/>
      <c r="B38" s="151"/>
      <c r="C38" s="152"/>
      <c r="D38" s="153"/>
      <c r="E38" s="153"/>
      <c r="F38" s="153"/>
      <c r="G38" s="153"/>
      <c r="H38" s="153"/>
      <c r="I38" s="153"/>
      <c r="U38" s="48">
        <v>2</v>
      </c>
    </row>
    <row r="39" spans="1:21" s="48" customFormat="1" ht="20.100000000000001" customHeight="1">
      <c r="A39" s="150"/>
      <c r="B39" s="151"/>
      <c r="C39" s="152"/>
      <c r="D39" s="153"/>
      <c r="E39" s="153"/>
      <c r="F39" s="153"/>
      <c r="G39" s="153"/>
      <c r="H39" s="153"/>
      <c r="I39" s="153"/>
    </row>
    <row r="40" spans="1:21" s="2" customFormat="1" ht="20.100000000000001" customHeight="1">
      <c r="A40" s="138" t="s">
        <v>420</v>
      </c>
      <c r="B40" s="139"/>
      <c r="C40" s="319" t="s">
        <v>118</v>
      </c>
      <c r="D40" s="328"/>
      <c r="E40" s="328"/>
      <c r="F40" s="140"/>
      <c r="G40" s="329" t="s">
        <v>449</v>
      </c>
      <c r="H40" s="329"/>
      <c r="I40" s="329"/>
    </row>
    <row r="41" spans="1:21" s="1" customFormat="1" ht="20.100000000000001" customHeight="1">
      <c r="A41" s="103" t="s">
        <v>305</v>
      </c>
      <c r="B41" s="116"/>
      <c r="C41" s="313" t="s">
        <v>304</v>
      </c>
      <c r="D41" s="313"/>
      <c r="E41" s="313"/>
      <c r="F41" s="141"/>
      <c r="G41" s="295" t="s">
        <v>114</v>
      </c>
      <c r="H41" s="295"/>
      <c r="I41" s="295"/>
    </row>
    <row r="42" spans="1:21" s="49" customFormat="1">
      <c r="A42" s="62"/>
      <c r="F42" s="46"/>
      <c r="G42" s="46"/>
      <c r="H42" s="46"/>
      <c r="I42" s="46"/>
      <c r="J42" s="46"/>
      <c r="K42" s="46"/>
    </row>
    <row r="43" spans="1:21" s="49" customFormat="1">
      <c r="A43" s="62"/>
      <c r="F43" s="46"/>
      <c r="G43" s="46"/>
      <c r="H43" s="46"/>
      <c r="I43" s="46"/>
      <c r="J43" s="46"/>
      <c r="K43" s="46"/>
    </row>
    <row r="44" spans="1:21" s="49" customFormat="1">
      <c r="A44" s="62"/>
      <c r="F44" s="46"/>
      <c r="G44" s="46"/>
      <c r="H44" s="46"/>
      <c r="I44" s="46"/>
      <c r="J44" s="46"/>
      <c r="K44" s="46"/>
    </row>
    <row r="45" spans="1:21" s="49" customFormat="1">
      <c r="A45" s="62"/>
      <c r="F45" s="46"/>
      <c r="G45" s="46"/>
      <c r="H45" s="46"/>
      <c r="I45" s="46"/>
      <c r="J45" s="46"/>
      <c r="K45" s="46"/>
    </row>
    <row r="46" spans="1:21" s="49" customFormat="1">
      <c r="A46" s="62"/>
      <c r="F46" s="46"/>
      <c r="G46" s="46"/>
      <c r="H46" s="46"/>
      <c r="I46" s="46"/>
      <c r="J46" s="46"/>
      <c r="K46" s="46"/>
    </row>
    <row r="47" spans="1:21" s="49" customFormat="1">
      <c r="A47" s="62"/>
      <c r="F47" s="46"/>
      <c r="G47" s="46"/>
      <c r="H47" s="46"/>
      <c r="I47" s="46"/>
      <c r="J47" s="46"/>
      <c r="K47" s="46"/>
    </row>
    <row r="48" spans="1:21" s="49" customFormat="1">
      <c r="A48" s="62"/>
      <c r="F48" s="46"/>
      <c r="G48" s="46"/>
      <c r="H48" s="46"/>
      <c r="I48" s="46"/>
      <c r="J48" s="46"/>
      <c r="K48" s="46"/>
    </row>
    <row r="49" spans="1:11" s="49" customFormat="1">
      <c r="A49" s="62"/>
      <c r="F49" s="46"/>
      <c r="G49" s="46"/>
      <c r="H49" s="46"/>
      <c r="I49" s="46"/>
      <c r="J49" s="46"/>
      <c r="K49" s="46"/>
    </row>
    <row r="50" spans="1:11" s="49" customFormat="1">
      <c r="A50" s="62"/>
      <c r="F50" s="46"/>
      <c r="G50" s="46"/>
      <c r="H50" s="46"/>
      <c r="I50" s="46"/>
      <c r="J50" s="46"/>
      <c r="K50" s="46"/>
    </row>
    <row r="51" spans="1:11" s="49" customFormat="1">
      <c r="A51" s="62"/>
      <c r="F51" s="46"/>
      <c r="G51" s="46"/>
      <c r="H51" s="46"/>
      <c r="I51" s="46"/>
      <c r="J51" s="46"/>
      <c r="K51" s="46"/>
    </row>
    <row r="52" spans="1:11" s="49" customFormat="1">
      <c r="A52" s="62"/>
      <c r="F52" s="46"/>
      <c r="G52" s="46"/>
      <c r="H52" s="46"/>
      <c r="I52" s="46"/>
      <c r="J52" s="46"/>
      <c r="K52" s="46"/>
    </row>
    <row r="53" spans="1:11" s="49" customFormat="1">
      <c r="A53" s="62"/>
      <c r="F53" s="46"/>
      <c r="G53" s="46"/>
      <c r="H53" s="46"/>
      <c r="I53" s="46"/>
      <c r="J53" s="46"/>
      <c r="K53" s="46"/>
    </row>
    <row r="54" spans="1:11" s="49" customFormat="1">
      <c r="A54" s="62"/>
      <c r="F54" s="46"/>
      <c r="G54" s="46"/>
      <c r="H54" s="46"/>
      <c r="I54" s="46"/>
      <c r="J54" s="46"/>
      <c r="K54" s="46"/>
    </row>
    <row r="55" spans="1:11" s="49" customFormat="1">
      <c r="A55" s="62"/>
      <c r="F55" s="46"/>
      <c r="G55" s="46"/>
      <c r="H55" s="46"/>
      <c r="I55" s="46"/>
      <c r="J55" s="46"/>
      <c r="K55" s="46"/>
    </row>
    <row r="56" spans="1:11" s="49" customFormat="1">
      <c r="A56" s="62"/>
      <c r="F56" s="46"/>
      <c r="G56" s="46"/>
      <c r="H56" s="46"/>
      <c r="I56" s="46"/>
      <c r="J56" s="46"/>
      <c r="K56" s="46"/>
    </row>
    <row r="57" spans="1:11" s="49" customFormat="1">
      <c r="A57" s="62"/>
      <c r="F57" s="46"/>
      <c r="G57" s="46"/>
      <c r="H57" s="46"/>
      <c r="I57" s="46"/>
      <c r="J57" s="46"/>
      <c r="K57" s="46"/>
    </row>
    <row r="58" spans="1:11" s="49" customFormat="1">
      <c r="A58" s="62"/>
      <c r="F58" s="46"/>
      <c r="G58" s="46"/>
      <c r="H58" s="46"/>
      <c r="I58" s="46"/>
      <c r="J58" s="46"/>
      <c r="K58" s="46"/>
    </row>
    <row r="59" spans="1:11" s="49" customFormat="1">
      <c r="A59" s="62"/>
      <c r="F59" s="46"/>
      <c r="G59" s="46"/>
      <c r="H59" s="46"/>
      <c r="I59" s="46"/>
      <c r="J59" s="46"/>
      <c r="K59" s="46"/>
    </row>
    <row r="60" spans="1:11" s="49" customFormat="1">
      <c r="A60" s="62"/>
      <c r="F60" s="46"/>
      <c r="G60" s="46"/>
      <c r="H60" s="46"/>
      <c r="I60" s="46"/>
      <c r="J60" s="46"/>
      <c r="K60" s="46"/>
    </row>
    <row r="61" spans="1:11" s="49" customFormat="1">
      <c r="A61" s="62"/>
      <c r="F61" s="46"/>
      <c r="G61" s="46"/>
      <c r="H61" s="46"/>
      <c r="I61" s="46"/>
      <c r="J61" s="46"/>
      <c r="K61" s="46"/>
    </row>
    <row r="62" spans="1:11" s="49" customFormat="1">
      <c r="A62" s="62"/>
      <c r="F62" s="46"/>
      <c r="G62" s="46"/>
      <c r="H62" s="46"/>
      <c r="I62" s="46"/>
      <c r="J62" s="46"/>
      <c r="K62" s="46"/>
    </row>
    <row r="63" spans="1:11" s="49" customFormat="1">
      <c r="A63" s="62"/>
      <c r="F63" s="46"/>
      <c r="G63" s="46"/>
      <c r="H63" s="46"/>
      <c r="I63" s="46"/>
      <c r="J63" s="46"/>
      <c r="K63" s="46"/>
    </row>
    <row r="64" spans="1:11" s="49" customFormat="1">
      <c r="A64" s="62"/>
      <c r="F64" s="46"/>
      <c r="G64" s="46"/>
      <c r="H64" s="46"/>
      <c r="I64" s="46"/>
      <c r="J64" s="46"/>
      <c r="K64" s="46"/>
    </row>
    <row r="65" spans="1:11" s="49" customFormat="1">
      <c r="A65" s="62"/>
      <c r="F65" s="46"/>
      <c r="G65" s="46"/>
      <c r="H65" s="46"/>
      <c r="I65" s="46"/>
      <c r="J65" s="46"/>
      <c r="K65" s="46"/>
    </row>
    <row r="66" spans="1:11" s="49" customFormat="1">
      <c r="A66" s="62"/>
      <c r="F66" s="46"/>
      <c r="G66" s="46"/>
      <c r="H66" s="46"/>
      <c r="I66" s="46"/>
      <c r="J66" s="46"/>
      <c r="K66" s="46"/>
    </row>
    <row r="67" spans="1:11" s="49" customFormat="1">
      <c r="A67" s="62"/>
      <c r="F67" s="46"/>
      <c r="G67" s="46"/>
      <c r="H67" s="46"/>
      <c r="I67" s="46"/>
      <c r="J67" s="46"/>
      <c r="K67" s="46"/>
    </row>
    <row r="68" spans="1:11" s="49" customFormat="1">
      <c r="A68" s="62"/>
      <c r="F68" s="46"/>
      <c r="G68" s="46"/>
      <c r="H68" s="46"/>
      <c r="I68" s="46"/>
      <c r="J68" s="46"/>
      <c r="K68" s="46"/>
    </row>
    <row r="69" spans="1:11" s="49" customFormat="1">
      <c r="A69" s="62"/>
      <c r="F69" s="46"/>
      <c r="G69" s="46"/>
      <c r="H69" s="46"/>
      <c r="I69" s="46"/>
      <c r="J69" s="46"/>
      <c r="K69" s="46"/>
    </row>
    <row r="70" spans="1:11" s="49" customFormat="1">
      <c r="A70" s="62"/>
      <c r="F70" s="46"/>
      <c r="G70" s="46"/>
      <c r="H70" s="46"/>
      <c r="I70" s="46"/>
      <c r="J70" s="46"/>
      <c r="K70" s="46"/>
    </row>
    <row r="71" spans="1:11" s="49" customFormat="1">
      <c r="A71" s="62"/>
      <c r="F71" s="46"/>
      <c r="G71" s="46"/>
      <c r="H71" s="46"/>
      <c r="I71" s="46"/>
      <c r="J71" s="46"/>
      <c r="K71" s="46"/>
    </row>
    <row r="72" spans="1:11" s="49" customFormat="1">
      <c r="A72" s="62"/>
      <c r="F72" s="46"/>
      <c r="G72" s="46"/>
      <c r="H72" s="46"/>
      <c r="I72" s="46"/>
      <c r="J72" s="46"/>
      <c r="K72" s="46"/>
    </row>
    <row r="73" spans="1:11" s="49" customFormat="1">
      <c r="A73" s="62"/>
      <c r="F73" s="46"/>
      <c r="G73" s="46"/>
      <c r="H73" s="46"/>
      <c r="I73" s="46"/>
      <c r="J73" s="46"/>
      <c r="K73" s="46"/>
    </row>
    <row r="74" spans="1:11" s="49" customFormat="1">
      <c r="A74" s="62"/>
      <c r="F74" s="46"/>
      <c r="G74" s="46"/>
      <c r="H74" s="46"/>
      <c r="I74" s="46"/>
      <c r="J74" s="46"/>
      <c r="K74" s="46"/>
    </row>
    <row r="75" spans="1:11" s="49" customFormat="1">
      <c r="A75" s="62"/>
      <c r="F75" s="46"/>
      <c r="G75" s="46"/>
      <c r="H75" s="46"/>
      <c r="I75" s="46"/>
      <c r="J75" s="46"/>
      <c r="K75" s="46"/>
    </row>
    <row r="76" spans="1:11" s="49" customFormat="1">
      <c r="A76" s="62"/>
      <c r="F76" s="46"/>
      <c r="G76" s="46"/>
      <c r="H76" s="46"/>
      <c r="I76" s="46"/>
      <c r="J76" s="46"/>
      <c r="K76" s="46"/>
    </row>
    <row r="77" spans="1:11" s="49" customFormat="1">
      <c r="A77" s="62"/>
      <c r="F77" s="46"/>
      <c r="G77" s="46"/>
      <c r="H77" s="46"/>
      <c r="I77" s="46"/>
      <c r="J77" s="46"/>
      <c r="K77" s="46"/>
    </row>
    <row r="78" spans="1:11" s="49" customFormat="1">
      <c r="A78" s="62"/>
      <c r="F78" s="46"/>
      <c r="G78" s="46"/>
      <c r="H78" s="46"/>
      <c r="I78" s="46"/>
      <c r="J78" s="46"/>
      <c r="K78" s="46"/>
    </row>
    <row r="79" spans="1:11" s="49" customFormat="1">
      <c r="A79" s="62"/>
      <c r="F79" s="46"/>
      <c r="G79" s="46"/>
      <c r="H79" s="46"/>
      <c r="I79" s="46"/>
      <c r="J79" s="46"/>
      <c r="K79" s="46"/>
    </row>
    <row r="80" spans="1:11" s="49" customFormat="1">
      <c r="A80" s="62"/>
      <c r="F80" s="46"/>
      <c r="G80" s="46"/>
      <c r="H80" s="46"/>
      <c r="I80" s="46"/>
      <c r="J80" s="46"/>
      <c r="K80" s="46"/>
    </row>
    <row r="81" spans="1:11" s="49" customFormat="1">
      <c r="A81" s="62"/>
      <c r="F81" s="46"/>
      <c r="G81" s="46"/>
      <c r="H81" s="46"/>
      <c r="I81" s="46"/>
      <c r="J81" s="46"/>
      <c r="K81" s="46"/>
    </row>
    <row r="82" spans="1:11" s="49" customFormat="1">
      <c r="A82" s="62"/>
      <c r="F82" s="46"/>
      <c r="G82" s="46"/>
      <c r="H82" s="46"/>
      <c r="I82" s="46"/>
      <c r="J82" s="46"/>
      <c r="K82" s="46"/>
    </row>
    <row r="83" spans="1:11" s="49" customFormat="1">
      <c r="A83" s="62"/>
      <c r="F83" s="46"/>
      <c r="G83" s="46"/>
      <c r="H83" s="46"/>
      <c r="I83" s="46"/>
      <c r="J83" s="46"/>
      <c r="K83" s="46"/>
    </row>
    <row r="84" spans="1:11" s="49" customFormat="1">
      <c r="A84" s="62"/>
      <c r="F84" s="46"/>
      <c r="G84" s="46"/>
      <c r="H84" s="46"/>
      <c r="I84" s="46"/>
      <c r="J84" s="46"/>
      <c r="K84" s="46"/>
    </row>
    <row r="85" spans="1:11" s="49" customFormat="1">
      <c r="A85" s="62"/>
      <c r="F85" s="46"/>
      <c r="G85" s="46"/>
      <c r="H85" s="46"/>
      <c r="I85" s="46"/>
      <c r="J85" s="46"/>
      <c r="K85" s="46"/>
    </row>
    <row r="86" spans="1:11" s="49" customFormat="1">
      <c r="A86" s="62"/>
      <c r="F86" s="46"/>
      <c r="G86" s="46"/>
      <c r="H86" s="46"/>
      <c r="I86" s="46"/>
      <c r="J86" s="46"/>
      <c r="K86" s="46"/>
    </row>
    <row r="87" spans="1:11" s="49" customFormat="1">
      <c r="A87" s="62"/>
      <c r="F87" s="46"/>
      <c r="G87" s="46"/>
      <c r="H87" s="46"/>
      <c r="I87" s="46"/>
      <c r="J87" s="46"/>
      <c r="K87" s="46"/>
    </row>
    <row r="88" spans="1:11" s="49" customFormat="1">
      <c r="A88" s="62"/>
      <c r="F88" s="46"/>
      <c r="G88" s="46"/>
      <c r="H88" s="46"/>
      <c r="I88" s="46"/>
      <c r="J88" s="46"/>
      <c r="K88" s="46"/>
    </row>
    <row r="89" spans="1:11" s="49" customFormat="1">
      <c r="A89" s="62"/>
      <c r="F89" s="46"/>
      <c r="G89" s="46"/>
      <c r="H89" s="46"/>
      <c r="I89" s="46"/>
      <c r="J89" s="46"/>
      <c r="K89" s="46"/>
    </row>
    <row r="90" spans="1:11" s="49" customFormat="1">
      <c r="A90" s="62"/>
      <c r="F90" s="46"/>
      <c r="G90" s="46"/>
      <c r="H90" s="46"/>
      <c r="I90" s="46"/>
      <c r="J90" s="46"/>
      <c r="K90" s="46"/>
    </row>
    <row r="91" spans="1:11" s="49" customFormat="1">
      <c r="A91" s="62"/>
      <c r="F91" s="46"/>
      <c r="G91" s="46"/>
      <c r="H91" s="46"/>
      <c r="I91" s="46"/>
      <c r="J91" s="46"/>
      <c r="K91" s="46"/>
    </row>
    <row r="92" spans="1:11" s="49" customFormat="1">
      <c r="A92" s="62"/>
      <c r="F92" s="46"/>
      <c r="G92" s="46"/>
      <c r="H92" s="46"/>
      <c r="I92" s="46"/>
      <c r="J92" s="46"/>
      <c r="K92" s="46"/>
    </row>
    <row r="93" spans="1:11" s="49" customFormat="1">
      <c r="A93" s="62"/>
      <c r="F93" s="46"/>
      <c r="G93" s="46"/>
      <c r="H93" s="46"/>
      <c r="I93" s="46"/>
      <c r="J93" s="46"/>
      <c r="K93" s="46"/>
    </row>
    <row r="94" spans="1:11" s="49" customFormat="1">
      <c r="A94" s="62"/>
      <c r="F94" s="46"/>
      <c r="G94" s="46"/>
      <c r="H94" s="46"/>
      <c r="I94" s="46"/>
      <c r="J94" s="46"/>
      <c r="K94" s="46"/>
    </row>
    <row r="95" spans="1:11" s="49" customFormat="1">
      <c r="A95" s="62"/>
      <c r="F95" s="46"/>
      <c r="G95" s="46"/>
      <c r="H95" s="46"/>
      <c r="I95" s="46"/>
      <c r="J95" s="46"/>
      <c r="K95" s="46"/>
    </row>
    <row r="96" spans="1:11" s="49" customFormat="1">
      <c r="A96" s="62"/>
      <c r="F96" s="46"/>
      <c r="G96" s="46"/>
      <c r="H96" s="46"/>
      <c r="I96" s="46"/>
      <c r="J96" s="46"/>
      <c r="K96" s="46"/>
    </row>
    <row r="97" spans="1:11" s="49" customFormat="1">
      <c r="A97" s="62"/>
      <c r="F97" s="46"/>
      <c r="G97" s="46"/>
      <c r="H97" s="46"/>
      <c r="I97" s="46"/>
      <c r="J97" s="46"/>
      <c r="K97" s="46"/>
    </row>
    <row r="98" spans="1:11" s="49" customFormat="1">
      <c r="A98" s="62"/>
      <c r="F98" s="46"/>
      <c r="G98" s="46"/>
      <c r="H98" s="46"/>
      <c r="I98" s="46"/>
      <c r="J98" s="46"/>
      <c r="K98" s="46"/>
    </row>
    <row r="99" spans="1:11" s="49" customFormat="1">
      <c r="A99" s="62"/>
      <c r="F99" s="46"/>
      <c r="G99" s="46"/>
      <c r="H99" s="46"/>
      <c r="I99" s="46"/>
      <c r="J99" s="46"/>
      <c r="K99" s="46"/>
    </row>
    <row r="100" spans="1:11" s="49" customFormat="1">
      <c r="A100" s="62"/>
      <c r="F100" s="46"/>
      <c r="G100" s="46"/>
      <c r="H100" s="46"/>
      <c r="I100" s="46"/>
      <c r="J100" s="46"/>
      <c r="K100" s="46"/>
    </row>
    <row r="101" spans="1:11" s="49" customFormat="1">
      <c r="A101" s="62"/>
      <c r="F101" s="46"/>
      <c r="G101" s="46"/>
      <c r="H101" s="46"/>
      <c r="I101" s="46"/>
      <c r="J101" s="46"/>
      <c r="K101" s="46"/>
    </row>
    <row r="102" spans="1:11" s="49" customFormat="1">
      <c r="A102" s="62"/>
      <c r="F102" s="46"/>
      <c r="G102" s="46"/>
      <c r="H102" s="46"/>
      <c r="I102" s="46"/>
      <c r="J102" s="46"/>
      <c r="K102" s="46"/>
    </row>
    <row r="103" spans="1:11" s="49" customFormat="1">
      <c r="A103" s="62"/>
      <c r="F103" s="46"/>
      <c r="G103" s="46"/>
      <c r="H103" s="46"/>
      <c r="I103" s="46"/>
      <c r="J103" s="46"/>
      <c r="K103" s="46"/>
    </row>
    <row r="104" spans="1:11" s="49" customFormat="1">
      <c r="A104" s="62"/>
      <c r="F104" s="46"/>
      <c r="G104" s="46"/>
      <c r="H104" s="46"/>
      <c r="I104" s="46"/>
      <c r="J104" s="46"/>
      <c r="K104" s="46"/>
    </row>
    <row r="105" spans="1:11" s="49" customFormat="1">
      <c r="A105" s="62"/>
      <c r="F105" s="46"/>
      <c r="G105" s="46"/>
      <c r="H105" s="46"/>
      <c r="I105" s="46"/>
      <c r="J105" s="46"/>
      <c r="K105" s="46"/>
    </row>
    <row r="106" spans="1:11" s="49" customFormat="1">
      <c r="A106" s="62"/>
      <c r="F106" s="46"/>
      <c r="G106" s="46"/>
      <c r="H106" s="46"/>
      <c r="I106" s="46"/>
      <c r="J106" s="46"/>
      <c r="K106" s="46"/>
    </row>
    <row r="107" spans="1:11" s="49" customFormat="1">
      <c r="A107" s="62"/>
      <c r="F107" s="46"/>
      <c r="G107" s="46"/>
      <c r="H107" s="46"/>
      <c r="I107" s="46"/>
      <c r="J107" s="46"/>
      <c r="K107" s="46"/>
    </row>
    <row r="108" spans="1:11" s="49" customFormat="1">
      <c r="A108" s="62"/>
      <c r="F108" s="46"/>
      <c r="G108" s="46"/>
      <c r="H108" s="46"/>
      <c r="I108" s="46"/>
      <c r="J108" s="46"/>
      <c r="K108" s="46"/>
    </row>
    <row r="109" spans="1:11" s="49" customFormat="1">
      <c r="A109" s="62"/>
      <c r="F109" s="46"/>
      <c r="G109" s="46"/>
      <c r="H109" s="46"/>
      <c r="I109" s="46"/>
      <c r="J109" s="46"/>
      <c r="K109" s="46"/>
    </row>
    <row r="110" spans="1:11" s="49" customFormat="1">
      <c r="A110" s="62"/>
      <c r="F110" s="46"/>
      <c r="G110" s="46"/>
      <c r="H110" s="46"/>
      <c r="I110" s="46"/>
      <c r="J110" s="46"/>
      <c r="K110" s="46"/>
    </row>
    <row r="111" spans="1:11" s="49" customFormat="1">
      <c r="A111" s="62"/>
      <c r="F111" s="46"/>
      <c r="G111" s="46"/>
      <c r="H111" s="46"/>
      <c r="I111" s="46"/>
      <c r="J111" s="46"/>
      <c r="K111" s="46"/>
    </row>
    <row r="112" spans="1:11" s="49" customFormat="1">
      <c r="A112" s="62"/>
      <c r="F112" s="46"/>
      <c r="G112" s="46"/>
      <c r="H112" s="46"/>
      <c r="I112" s="46"/>
      <c r="J112" s="46"/>
      <c r="K112" s="46"/>
    </row>
    <row r="113" spans="1:11" s="49" customFormat="1">
      <c r="A113" s="62"/>
      <c r="F113" s="46"/>
      <c r="G113" s="46"/>
      <c r="H113" s="46"/>
      <c r="I113" s="46"/>
      <c r="J113" s="46"/>
      <c r="K113" s="46"/>
    </row>
    <row r="114" spans="1:11" s="49" customFormat="1">
      <c r="A114" s="62"/>
      <c r="F114" s="46"/>
      <c r="G114" s="46"/>
      <c r="H114" s="46"/>
      <c r="I114" s="46"/>
      <c r="J114" s="46"/>
      <c r="K114" s="46"/>
    </row>
    <row r="115" spans="1:11" s="49" customFormat="1">
      <c r="A115" s="62"/>
      <c r="F115" s="46"/>
      <c r="G115" s="46"/>
      <c r="H115" s="46"/>
      <c r="I115" s="46"/>
      <c r="J115" s="46"/>
      <c r="K115" s="46"/>
    </row>
    <row r="116" spans="1:11" s="49" customFormat="1">
      <c r="A116" s="62"/>
      <c r="F116" s="46"/>
      <c r="G116" s="46"/>
      <c r="H116" s="46"/>
      <c r="I116" s="46"/>
      <c r="J116" s="46"/>
      <c r="K116" s="46"/>
    </row>
    <row r="117" spans="1:11" s="49" customFormat="1">
      <c r="A117" s="62"/>
      <c r="F117" s="46"/>
      <c r="G117" s="46"/>
      <c r="H117" s="46"/>
      <c r="I117" s="46"/>
      <c r="J117" s="46"/>
      <c r="K117" s="46"/>
    </row>
    <row r="118" spans="1:11" s="49" customFormat="1">
      <c r="A118" s="62"/>
      <c r="F118" s="46"/>
      <c r="G118" s="46"/>
      <c r="H118" s="46"/>
      <c r="I118" s="46"/>
      <c r="J118" s="46"/>
      <c r="K118" s="46"/>
    </row>
    <row r="119" spans="1:11" s="49" customFormat="1">
      <c r="A119" s="62"/>
      <c r="F119" s="46"/>
      <c r="G119" s="46"/>
      <c r="H119" s="46"/>
      <c r="I119" s="46"/>
      <c r="J119" s="46"/>
      <c r="K119" s="46"/>
    </row>
    <row r="120" spans="1:11" s="49" customFormat="1">
      <c r="A120" s="62"/>
      <c r="F120" s="46"/>
      <c r="G120" s="46"/>
      <c r="H120" s="46"/>
      <c r="I120" s="46"/>
      <c r="J120" s="46"/>
      <c r="K120" s="46"/>
    </row>
    <row r="121" spans="1:11" s="49" customFormat="1">
      <c r="A121" s="62"/>
      <c r="F121" s="46"/>
      <c r="G121" s="46"/>
      <c r="H121" s="46"/>
      <c r="I121" s="46"/>
      <c r="J121" s="46"/>
      <c r="K121" s="46"/>
    </row>
    <row r="122" spans="1:11" s="49" customFormat="1">
      <c r="A122" s="62"/>
      <c r="F122" s="46"/>
      <c r="G122" s="46"/>
      <c r="H122" s="46"/>
      <c r="I122" s="46"/>
      <c r="J122" s="46"/>
      <c r="K122" s="46"/>
    </row>
    <row r="123" spans="1:11" s="49" customFormat="1">
      <c r="A123" s="62"/>
      <c r="F123" s="46"/>
      <c r="G123" s="46"/>
      <c r="H123" s="46"/>
      <c r="I123" s="46"/>
      <c r="J123" s="46"/>
      <c r="K123" s="46"/>
    </row>
    <row r="124" spans="1:11" s="49" customFormat="1">
      <c r="A124" s="62"/>
      <c r="F124" s="46"/>
      <c r="G124" s="46"/>
      <c r="H124" s="46"/>
      <c r="I124" s="46"/>
      <c r="J124" s="46"/>
      <c r="K124" s="46"/>
    </row>
    <row r="125" spans="1:11" s="49" customFormat="1">
      <c r="A125" s="62"/>
      <c r="F125" s="46"/>
      <c r="G125" s="46"/>
      <c r="H125" s="46"/>
      <c r="I125" s="46"/>
      <c r="J125" s="46"/>
      <c r="K125" s="46"/>
    </row>
    <row r="126" spans="1:11" s="49" customFormat="1">
      <c r="A126" s="62"/>
      <c r="F126" s="46"/>
      <c r="G126" s="46"/>
      <c r="H126" s="46"/>
      <c r="I126" s="46"/>
      <c r="J126" s="46"/>
      <c r="K126" s="46"/>
    </row>
    <row r="127" spans="1:11" s="49" customFormat="1">
      <c r="A127" s="62"/>
      <c r="F127" s="46"/>
      <c r="G127" s="46"/>
      <c r="H127" s="46"/>
      <c r="I127" s="46"/>
      <c r="J127" s="46"/>
      <c r="K127" s="46"/>
    </row>
    <row r="128" spans="1:11" s="49" customFormat="1">
      <c r="A128" s="62"/>
      <c r="F128" s="46"/>
      <c r="G128" s="46"/>
      <c r="H128" s="46"/>
      <c r="I128" s="46"/>
      <c r="J128" s="46"/>
      <c r="K128" s="46"/>
    </row>
    <row r="129" spans="1:11" s="49" customFormat="1">
      <c r="A129" s="62"/>
      <c r="F129" s="46"/>
      <c r="G129" s="46"/>
      <c r="H129" s="46"/>
      <c r="I129" s="46"/>
      <c r="J129" s="46"/>
      <c r="K129" s="46"/>
    </row>
    <row r="130" spans="1:11" s="49" customFormat="1">
      <c r="A130" s="62"/>
      <c r="F130" s="46"/>
      <c r="G130" s="46"/>
      <c r="H130" s="46"/>
      <c r="I130" s="46"/>
      <c r="J130" s="46"/>
      <c r="K130" s="46"/>
    </row>
    <row r="131" spans="1:11" s="49" customFormat="1">
      <c r="A131" s="62"/>
      <c r="F131" s="46"/>
      <c r="G131" s="46"/>
      <c r="H131" s="46"/>
      <c r="I131" s="46"/>
      <c r="J131" s="46"/>
      <c r="K131" s="46"/>
    </row>
    <row r="132" spans="1:11" s="49" customFormat="1">
      <c r="A132" s="62"/>
      <c r="F132" s="46"/>
      <c r="G132" s="46"/>
      <c r="H132" s="46"/>
      <c r="I132" s="46"/>
      <c r="J132" s="46"/>
      <c r="K132" s="46"/>
    </row>
    <row r="133" spans="1:11" s="49" customFormat="1">
      <c r="A133" s="62"/>
      <c r="F133" s="46"/>
      <c r="G133" s="46"/>
      <c r="H133" s="46"/>
      <c r="I133" s="46"/>
      <c r="J133" s="46"/>
      <c r="K133" s="46"/>
    </row>
    <row r="134" spans="1:11" s="49" customFormat="1">
      <c r="A134" s="62"/>
      <c r="F134" s="46"/>
      <c r="G134" s="46"/>
      <c r="H134" s="46"/>
      <c r="I134" s="46"/>
      <c r="J134" s="46"/>
      <c r="K134" s="46"/>
    </row>
    <row r="135" spans="1:11" s="49" customFormat="1">
      <c r="A135" s="62"/>
      <c r="F135" s="46"/>
      <c r="G135" s="46"/>
      <c r="H135" s="46"/>
      <c r="I135" s="46"/>
      <c r="J135" s="46"/>
      <c r="K135" s="46"/>
    </row>
    <row r="136" spans="1:11" s="49" customFormat="1">
      <c r="A136" s="62"/>
      <c r="F136" s="46"/>
      <c r="G136" s="46"/>
      <c r="H136" s="46"/>
      <c r="I136" s="46"/>
      <c r="J136" s="46"/>
      <c r="K136" s="46"/>
    </row>
    <row r="137" spans="1:11" s="49" customFormat="1">
      <c r="A137" s="62"/>
      <c r="F137" s="46"/>
      <c r="G137" s="46"/>
      <c r="H137" s="46"/>
      <c r="I137" s="46"/>
      <c r="J137" s="46"/>
      <c r="K137" s="46"/>
    </row>
    <row r="138" spans="1:11" s="49" customFormat="1">
      <c r="A138" s="62"/>
      <c r="F138" s="46"/>
      <c r="G138" s="46"/>
      <c r="H138" s="46"/>
      <c r="I138" s="46"/>
      <c r="J138" s="46"/>
      <c r="K138" s="46"/>
    </row>
    <row r="139" spans="1:11" s="49" customFormat="1">
      <c r="A139" s="62"/>
      <c r="F139" s="46"/>
      <c r="G139" s="46"/>
      <c r="H139" s="46"/>
      <c r="I139" s="46"/>
      <c r="J139" s="46"/>
      <c r="K139" s="46"/>
    </row>
    <row r="140" spans="1:11" s="49" customFormat="1">
      <c r="A140" s="62"/>
      <c r="F140" s="46"/>
      <c r="G140" s="46"/>
      <c r="H140" s="46"/>
      <c r="I140" s="46"/>
      <c r="J140" s="46"/>
      <c r="K140" s="46"/>
    </row>
    <row r="141" spans="1:11" s="49" customFormat="1">
      <c r="A141" s="62"/>
      <c r="F141" s="46"/>
      <c r="G141" s="46"/>
      <c r="H141" s="46"/>
      <c r="I141" s="46"/>
      <c r="J141" s="46"/>
      <c r="K141" s="46"/>
    </row>
    <row r="142" spans="1:11" s="49" customFormat="1">
      <c r="A142" s="62"/>
      <c r="F142" s="46"/>
      <c r="G142" s="46"/>
      <c r="H142" s="46"/>
      <c r="I142" s="46"/>
      <c r="J142" s="46"/>
      <c r="K142" s="46"/>
    </row>
    <row r="143" spans="1:11" s="49" customFormat="1">
      <c r="A143" s="62"/>
      <c r="F143" s="46"/>
      <c r="G143" s="46"/>
      <c r="H143" s="46"/>
      <c r="I143" s="46"/>
      <c r="J143" s="46"/>
      <c r="K143" s="46"/>
    </row>
    <row r="144" spans="1:11" s="49" customFormat="1">
      <c r="A144" s="62"/>
      <c r="F144" s="46"/>
      <c r="G144" s="46"/>
      <c r="H144" s="46"/>
      <c r="I144" s="46"/>
      <c r="J144" s="46"/>
      <c r="K144" s="46"/>
    </row>
    <row r="145" spans="1:11" s="49" customFormat="1">
      <c r="A145" s="62"/>
      <c r="F145" s="46"/>
      <c r="G145" s="46"/>
      <c r="H145" s="46"/>
      <c r="I145" s="46"/>
      <c r="J145" s="46"/>
      <c r="K145" s="46"/>
    </row>
    <row r="146" spans="1:11" s="49" customFormat="1">
      <c r="A146" s="62"/>
      <c r="F146" s="46"/>
      <c r="G146" s="46"/>
      <c r="H146" s="46"/>
      <c r="I146" s="46"/>
      <c r="J146" s="46"/>
      <c r="K146" s="46"/>
    </row>
    <row r="147" spans="1:11" s="49" customFormat="1">
      <c r="A147" s="62"/>
      <c r="F147" s="46"/>
      <c r="G147" s="46"/>
      <c r="H147" s="46"/>
      <c r="I147" s="46"/>
      <c r="J147" s="46"/>
      <c r="K147" s="46"/>
    </row>
    <row r="148" spans="1:11" s="49" customFormat="1">
      <c r="A148" s="62"/>
      <c r="F148" s="46"/>
      <c r="G148" s="46"/>
      <c r="H148" s="46"/>
      <c r="I148" s="46"/>
      <c r="J148" s="46"/>
      <c r="K148" s="46"/>
    </row>
    <row r="149" spans="1:11" s="49" customFormat="1">
      <c r="A149" s="62"/>
      <c r="F149" s="46"/>
      <c r="G149" s="46"/>
      <c r="H149" s="46"/>
      <c r="I149" s="46"/>
      <c r="J149" s="46"/>
      <c r="K149" s="46"/>
    </row>
    <row r="150" spans="1:11" s="49" customFormat="1">
      <c r="A150" s="62"/>
      <c r="F150" s="46"/>
      <c r="G150" s="46"/>
      <c r="H150" s="46"/>
      <c r="I150" s="46"/>
      <c r="J150" s="46"/>
      <c r="K150" s="46"/>
    </row>
    <row r="151" spans="1:11" s="49" customFormat="1">
      <c r="A151" s="62"/>
      <c r="F151" s="46"/>
      <c r="G151" s="46"/>
      <c r="H151" s="46"/>
      <c r="I151" s="46"/>
      <c r="J151" s="46"/>
      <c r="K151" s="46"/>
    </row>
    <row r="152" spans="1:11" s="49" customFormat="1">
      <c r="A152" s="62"/>
      <c r="F152" s="46"/>
      <c r="G152" s="46"/>
      <c r="H152" s="46"/>
      <c r="I152" s="46"/>
      <c r="J152" s="46"/>
      <c r="K152" s="46"/>
    </row>
    <row r="153" spans="1:11" s="49" customFormat="1">
      <c r="A153" s="62"/>
      <c r="F153" s="46"/>
      <c r="G153" s="46"/>
      <c r="H153" s="46"/>
      <c r="I153" s="46"/>
      <c r="J153" s="46"/>
      <c r="K153" s="46"/>
    </row>
    <row r="154" spans="1:11" s="49" customFormat="1">
      <c r="A154" s="62"/>
      <c r="F154" s="46"/>
      <c r="G154" s="46"/>
      <c r="H154" s="46"/>
      <c r="I154" s="46"/>
      <c r="J154" s="46"/>
      <c r="K154" s="46"/>
    </row>
    <row r="155" spans="1:11" s="49" customFormat="1">
      <c r="A155" s="62"/>
      <c r="F155" s="46"/>
      <c r="G155" s="46"/>
      <c r="H155" s="46"/>
      <c r="I155" s="46"/>
      <c r="J155" s="46"/>
      <c r="K155" s="46"/>
    </row>
    <row r="156" spans="1:11" s="49" customFormat="1">
      <c r="A156" s="62"/>
      <c r="F156" s="46"/>
      <c r="G156" s="46"/>
      <c r="H156" s="46"/>
      <c r="I156" s="46"/>
      <c r="J156" s="46"/>
      <c r="K156" s="46"/>
    </row>
    <row r="157" spans="1:11" s="49" customFormat="1">
      <c r="A157" s="62"/>
      <c r="F157" s="46"/>
      <c r="G157" s="46"/>
      <c r="H157" s="46"/>
      <c r="I157" s="46"/>
      <c r="J157" s="46"/>
      <c r="K157" s="46"/>
    </row>
    <row r="158" spans="1:11" s="49" customFormat="1">
      <c r="A158" s="62"/>
      <c r="F158" s="46"/>
      <c r="G158" s="46"/>
      <c r="H158" s="46"/>
      <c r="I158" s="46"/>
      <c r="J158" s="46"/>
      <c r="K158" s="46"/>
    </row>
    <row r="159" spans="1:11" s="49" customFormat="1">
      <c r="A159" s="62"/>
      <c r="F159" s="46"/>
      <c r="G159" s="46"/>
      <c r="H159" s="46"/>
      <c r="I159" s="46"/>
      <c r="J159" s="46"/>
      <c r="K159" s="46"/>
    </row>
    <row r="160" spans="1:11" s="49" customFormat="1">
      <c r="A160" s="62"/>
      <c r="F160" s="46"/>
      <c r="G160" s="46"/>
      <c r="H160" s="46"/>
      <c r="I160" s="46"/>
      <c r="J160" s="46"/>
      <c r="K160" s="46"/>
    </row>
    <row r="161" spans="1:11" s="49" customFormat="1">
      <c r="A161" s="62"/>
      <c r="F161" s="46"/>
      <c r="G161" s="46"/>
      <c r="H161" s="46"/>
      <c r="I161" s="46"/>
      <c r="J161" s="46"/>
      <c r="K161" s="46"/>
    </row>
    <row r="162" spans="1:11" s="49" customFormat="1">
      <c r="A162" s="62"/>
      <c r="F162" s="46"/>
      <c r="G162" s="46"/>
      <c r="H162" s="46"/>
      <c r="I162" s="46"/>
      <c r="J162" s="46"/>
      <c r="K162" s="46"/>
    </row>
    <row r="163" spans="1:11" s="49" customFormat="1">
      <c r="A163" s="62"/>
      <c r="F163" s="46"/>
      <c r="G163" s="46"/>
      <c r="H163" s="46"/>
      <c r="I163" s="46"/>
      <c r="J163" s="46"/>
      <c r="K163" s="46"/>
    </row>
    <row r="164" spans="1:11" s="49" customFormat="1">
      <c r="A164" s="62"/>
      <c r="F164" s="46"/>
      <c r="G164" s="46"/>
      <c r="H164" s="46"/>
      <c r="I164" s="46"/>
      <c r="J164" s="46"/>
      <c r="K164" s="46"/>
    </row>
    <row r="165" spans="1:11" s="49" customFormat="1">
      <c r="A165" s="62"/>
      <c r="F165" s="46"/>
      <c r="G165" s="46"/>
      <c r="H165" s="46"/>
      <c r="I165" s="46"/>
      <c r="J165" s="46"/>
      <c r="K165" s="46"/>
    </row>
    <row r="166" spans="1:11" s="49" customFormat="1">
      <c r="A166" s="62"/>
      <c r="F166" s="46"/>
      <c r="G166" s="46"/>
      <c r="H166" s="46"/>
      <c r="I166" s="46"/>
      <c r="J166" s="46"/>
      <c r="K166" s="46"/>
    </row>
    <row r="167" spans="1:11" s="49" customFormat="1">
      <c r="A167" s="62"/>
      <c r="F167" s="46"/>
      <c r="G167" s="46"/>
      <c r="H167" s="46"/>
      <c r="I167" s="46"/>
      <c r="J167" s="46"/>
      <c r="K167" s="46"/>
    </row>
    <row r="168" spans="1:11" s="49" customFormat="1">
      <c r="A168" s="62"/>
      <c r="F168" s="46"/>
      <c r="G168" s="46"/>
      <c r="H168" s="46"/>
      <c r="I168" s="46"/>
      <c r="J168" s="46"/>
      <c r="K168" s="46"/>
    </row>
    <row r="169" spans="1:11" s="49" customFormat="1">
      <c r="A169" s="62"/>
      <c r="F169" s="46"/>
      <c r="G169" s="46"/>
      <c r="H169" s="46"/>
      <c r="I169" s="46"/>
      <c r="J169" s="46"/>
      <c r="K169" s="46"/>
    </row>
    <row r="170" spans="1:11" s="49" customFormat="1">
      <c r="A170" s="62"/>
      <c r="F170" s="46"/>
      <c r="G170" s="46"/>
      <c r="H170" s="46"/>
      <c r="I170" s="46"/>
      <c r="J170" s="46"/>
      <c r="K170" s="46"/>
    </row>
    <row r="171" spans="1:11" s="49" customFormat="1">
      <c r="A171" s="62"/>
      <c r="F171" s="46"/>
      <c r="G171" s="46"/>
      <c r="H171" s="46"/>
      <c r="I171" s="46"/>
      <c r="J171" s="46"/>
      <c r="K171" s="46"/>
    </row>
    <row r="172" spans="1:11" s="49" customFormat="1">
      <c r="A172" s="62"/>
      <c r="F172" s="46"/>
      <c r="G172" s="46"/>
      <c r="H172" s="46"/>
      <c r="I172" s="46"/>
      <c r="J172" s="46"/>
      <c r="K172" s="46"/>
    </row>
    <row r="173" spans="1:11" s="49" customFormat="1">
      <c r="A173" s="62"/>
      <c r="F173" s="46"/>
      <c r="G173" s="46"/>
      <c r="H173" s="46"/>
      <c r="I173" s="46"/>
      <c r="J173" s="46"/>
      <c r="K173" s="46"/>
    </row>
    <row r="174" spans="1:11" s="49" customFormat="1">
      <c r="A174" s="62"/>
      <c r="F174" s="46"/>
      <c r="G174" s="46"/>
      <c r="H174" s="46"/>
      <c r="I174" s="46"/>
      <c r="J174" s="46"/>
      <c r="K174" s="46"/>
    </row>
    <row r="175" spans="1:11" s="49" customFormat="1">
      <c r="A175" s="62"/>
      <c r="F175" s="46"/>
      <c r="G175" s="46"/>
      <c r="H175" s="46"/>
      <c r="I175" s="46"/>
      <c r="J175" s="46"/>
      <c r="K175" s="46"/>
    </row>
    <row r="176" spans="1:11" s="49" customFormat="1">
      <c r="A176" s="62"/>
      <c r="F176" s="46"/>
      <c r="G176" s="46"/>
      <c r="H176" s="46"/>
      <c r="I176" s="46"/>
      <c r="J176" s="46"/>
      <c r="K176" s="46"/>
    </row>
    <row r="177" spans="1:11" s="49" customFormat="1">
      <c r="A177" s="62"/>
      <c r="F177" s="46"/>
      <c r="G177" s="46"/>
      <c r="H177" s="46"/>
      <c r="I177" s="46"/>
      <c r="J177" s="46"/>
      <c r="K177" s="46"/>
    </row>
    <row r="178" spans="1:11" s="49" customFormat="1">
      <c r="A178" s="62"/>
      <c r="F178" s="46"/>
      <c r="G178" s="46"/>
      <c r="H178" s="46"/>
      <c r="I178" s="46"/>
      <c r="J178" s="46"/>
      <c r="K178" s="46"/>
    </row>
    <row r="179" spans="1:11" s="49" customFormat="1">
      <c r="A179" s="62"/>
      <c r="F179" s="46"/>
      <c r="G179" s="46"/>
      <c r="H179" s="46"/>
      <c r="I179" s="46"/>
      <c r="J179" s="46"/>
      <c r="K179" s="46"/>
    </row>
    <row r="180" spans="1:11" s="49" customFormat="1">
      <c r="A180" s="62"/>
      <c r="F180" s="46"/>
      <c r="G180" s="46"/>
      <c r="H180" s="46"/>
      <c r="I180" s="46"/>
      <c r="J180" s="46"/>
      <c r="K180" s="46"/>
    </row>
    <row r="181" spans="1:11" s="49" customFormat="1">
      <c r="A181" s="62"/>
      <c r="F181" s="46"/>
      <c r="G181" s="46"/>
      <c r="H181" s="46"/>
      <c r="I181" s="46"/>
      <c r="J181" s="46"/>
      <c r="K181" s="46"/>
    </row>
    <row r="182" spans="1:11" s="49" customFormat="1">
      <c r="A182" s="62"/>
      <c r="F182" s="46"/>
      <c r="G182" s="46"/>
      <c r="H182" s="46"/>
      <c r="I182" s="46"/>
      <c r="J182" s="46"/>
      <c r="K182" s="46"/>
    </row>
    <row r="183" spans="1:11" s="49" customFormat="1">
      <c r="A183" s="62"/>
      <c r="F183" s="46"/>
      <c r="G183" s="46"/>
      <c r="H183" s="46"/>
      <c r="I183" s="46"/>
      <c r="J183" s="46"/>
      <c r="K183" s="46"/>
    </row>
    <row r="184" spans="1:11" s="49" customFormat="1">
      <c r="A184" s="62"/>
      <c r="F184" s="46"/>
      <c r="G184" s="46"/>
      <c r="H184" s="46"/>
      <c r="I184" s="46"/>
      <c r="J184" s="46"/>
      <c r="K184" s="46"/>
    </row>
    <row r="185" spans="1:11" s="49" customFormat="1">
      <c r="A185" s="62"/>
      <c r="F185" s="46"/>
      <c r="G185" s="46"/>
      <c r="H185" s="46"/>
      <c r="I185" s="46"/>
      <c r="J185" s="46"/>
      <c r="K185" s="46"/>
    </row>
    <row r="186" spans="1:11" s="49" customFormat="1">
      <c r="A186" s="62"/>
      <c r="F186" s="46"/>
      <c r="G186" s="46"/>
      <c r="H186" s="46"/>
      <c r="I186" s="46"/>
      <c r="J186" s="46"/>
      <c r="K186" s="46"/>
    </row>
    <row r="187" spans="1:11" s="49" customFormat="1">
      <c r="A187" s="62"/>
      <c r="F187" s="46"/>
      <c r="G187" s="46"/>
      <c r="H187" s="46"/>
      <c r="I187" s="46"/>
      <c r="J187" s="46"/>
      <c r="K187" s="46"/>
    </row>
    <row r="188" spans="1:11" s="49" customFormat="1">
      <c r="A188" s="62"/>
      <c r="F188" s="46"/>
      <c r="G188" s="46"/>
      <c r="H188" s="46"/>
      <c r="I188" s="46"/>
      <c r="J188" s="46"/>
      <c r="K188" s="46"/>
    </row>
    <row r="189" spans="1:11" s="49" customFormat="1">
      <c r="A189" s="62"/>
      <c r="F189" s="46"/>
      <c r="G189" s="46"/>
      <c r="H189" s="46"/>
      <c r="I189" s="46"/>
      <c r="J189" s="46"/>
      <c r="K189" s="46"/>
    </row>
    <row r="190" spans="1:11" s="49" customFormat="1">
      <c r="A190" s="62"/>
      <c r="F190" s="46"/>
      <c r="G190" s="46"/>
      <c r="H190" s="46"/>
      <c r="I190" s="46"/>
      <c r="J190" s="46"/>
      <c r="K190" s="46"/>
    </row>
    <row r="191" spans="1:11" s="49" customFormat="1">
      <c r="A191" s="62"/>
      <c r="F191" s="46"/>
      <c r="G191" s="46"/>
      <c r="H191" s="46"/>
      <c r="I191" s="46"/>
      <c r="J191" s="46"/>
      <c r="K191" s="46"/>
    </row>
  </sheetData>
  <sheetProtection formatCells="0" formatColumns="0" formatRows="0" insertRows="0" deleteRows="0"/>
  <mergeCells count="13">
    <mergeCell ref="C41:E41"/>
    <mergeCell ref="G41:I41"/>
    <mergeCell ref="A6:I6"/>
    <mergeCell ref="A18:I18"/>
    <mergeCell ref="C40:E40"/>
    <mergeCell ref="G40:I40"/>
    <mergeCell ref="A1:I1"/>
    <mergeCell ref="A3:A4"/>
    <mergeCell ref="B3:B4"/>
    <mergeCell ref="C3:C4"/>
    <mergeCell ref="D3:D4"/>
    <mergeCell ref="E3:E4"/>
    <mergeCell ref="F3:I3"/>
  </mergeCells>
  <phoneticPr fontId="3" type="noConversion"/>
  <pageMargins left="0.78740157480314965" right="0.39370078740157483" top="0.59055118110236227" bottom="0.59055118110236227" header="0.19685039370078741" footer="0.11811023622047245"/>
  <pageSetup paperSize="9" scale="50" fitToHeight="2" orientation="portrait"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I120"/>
  <sheetViews>
    <sheetView zoomScale="75" zoomScaleNormal="75" zoomScaleSheetLayoutView="75" workbookViewId="0">
      <pane ySplit="5" topLeftCell="A75" activePane="bottomLeft" state="frozen"/>
      <selection pane="bottomLeft" activeCell="K82" sqref="K82"/>
    </sheetView>
  </sheetViews>
  <sheetFormatPr defaultRowHeight="18.75" outlineLevelRow="1"/>
  <cols>
    <col min="1" max="1" width="53.28515625" style="1" customWidth="1"/>
    <col min="2" max="2" width="13.7109375" style="1" customWidth="1"/>
    <col min="3" max="3" width="12.140625" style="1" customWidth="1"/>
    <col min="4" max="4" width="13.140625" style="1" customWidth="1"/>
    <col min="5" max="5" width="13.85546875" style="1" customWidth="1"/>
    <col min="6" max="6" width="12.42578125" style="1" bestFit="1" customWidth="1"/>
    <col min="7" max="7" width="10.7109375" style="1" bestFit="1" customWidth="1"/>
    <col min="8" max="8" width="11.42578125" style="1" bestFit="1" customWidth="1"/>
    <col min="9" max="9" width="10.7109375" style="1" bestFit="1" customWidth="1"/>
    <col min="10" max="16384" width="9.140625" style="1"/>
  </cols>
  <sheetData>
    <row r="1" spans="1:9">
      <c r="A1" s="293" t="s">
        <v>377</v>
      </c>
      <c r="B1" s="293"/>
      <c r="C1" s="293"/>
      <c r="D1" s="293"/>
      <c r="E1" s="293"/>
      <c r="F1" s="293"/>
      <c r="G1" s="293"/>
      <c r="H1" s="293"/>
      <c r="I1" s="293"/>
    </row>
    <row r="2" spans="1:9" outlineLevel="1">
      <c r="A2" s="21"/>
      <c r="B2" s="21"/>
      <c r="C2" s="21"/>
      <c r="D2" s="21"/>
      <c r="E2" s="21"/>
      <c r="F2" s="21"/>
      <c r="G2" s="21"/>
      <c r="H2" s="21"/>
      <c r="I2" s="21"/>
    </row>
    <row r="3" spans="1:9" ht="48" customHeight="1">
      <c r="A3" s="330" t="s">
        <v>275</v>
      </c>
      <c r="B3" s="324" t="s">
        <v>0</v>
      </c>
      <c r="C3" s="332" t="s">
        <v>32</v>
      </c>
      <c r="D3" s="332" t="s">
        <v>69</v>
      </c>
      <c r="E3" s="324" t="s">
        <v>181</v>
      </c>
      <c r="F3" s="314" t="s">
        <v>369</v>
      </c>
      <c r="G3" s="314"/>
      <c r="H3" s="314"/>
      <c r="I3" s="314"/>
    </row>
    <row r="4" spans="1:9" ht="38.25" customHeight="1">
      <c r="A4" s="331"/>
      <c r="B4" s="324"/>
      <c r="C4" s="332"/>
      <c r="D4" s="332"/>
      <c r="E4" s="324"/>
      <c r="F4" s="13" t="s">
        <v>378</v>
      </c>
      <c r="G4" s="13" t="s">
        <v>371</v>
      </c>
      <c r="H4" s="13" t="s">
        <v>372</v>
      </c>
      <c r="I4" s="13" t="s">
        <v>85</v>
      </c>
    </row>
    <row r="5" spans="1:9" ht="18" customHeight="1">
      <c r="A5" s="7">
        <v>1</v>
      </c>
      <c r="B5" s="13">
        <v>2</v>
      </c>
      <c r="C5" s="223">
        <v>3</v>
      </c>
      <c r="D5" s="13">
        <v>4</v>
      </c>
      <c r="E5" s="13">
        <v>5</v>
      </c>
      <c r="F5" s="13">
        <v>6</v>
      </c>
      <c r="G5" s="13">
        <v>7</v>
      </c>
      <c r="H5" s="13">
        <v>8</v>
      </c>
      <c r="I5" s="13">
        <v>9</v>
      </c>
    </row>
    <row r="6" spans="1:9" s="60" customFormat="1" ht="20.100000000000001" customHeight="1">
      <c r="A6" s="325" t="s">
        <v>171</v>
      </c>
      <c r="B6" s="326"/>
      <c r="C6" s="326"/>
      <c r="D6" s="326"/>
      <c r="E6" s="326"/>
      <c r="F6" s="326"/>
      <c r="G6" s="326"/>
      <c r="H6" s="326"/>
      <c r="I6" s="327"/>
    </row>
    <row r="7" spans="1:9" ht="37.5">
      <c r="A7" s="47" t="s">
        <v>191</v>
      </c>
      <c r="B7" s="9">
        <v>1170</v>
      </c>
      <c r="C7" s="188">
        <f>'I. Фін результат'!C109</f>
        <v>1</v>
      </c>
      <c r="D7" s="174">
        <f>'I. Фін результат'!D109</f>
        <v>-2421</v>
      </c>
      <c r="E7" s="174">
        <f>'I. Фін результат'!E109</f>
        <v>-1033</v>
      </c>
      <c r="F7" s="174">
        <f>'I. Фін результат'!F109</f>
        <v>-258</v>
      </c>
      <c r="G7" s="174">
        <f>'I. Фін результат'!G109</f>
        <v>-513</v>
      </c>
      <c r="H7" s="174">
        <f>'I. Фін результат'!H109</f>
        <v>-771</v>
      </c>
      <c r="I7" s="174">
        <f>'I. Фін результат'!I109</f>
        <v>-1026</v>
      </c>
    </row>
    <row r="8" spans="1:9" ht="20.100000000000001" customHeight="1">
      <c r="A8" s="47" t="s">
        <v>192</v>
      </c>
      <c r="B8" s="14"/>
      <c r="C8" s="188"/>
      <c r="D8" s="188"/>
      <c r="E8" s="188"/>
      <c r="F8" s="188"/>
      <c r="G8" s="188"/>
      <c r="H8" s="188"/>
      <c r="I8" s="188"/>
    </row>
    <row r="9" spans="1:9" ht="20.100000000000001" customHeight="1">
      <c r="A9" s="47" t="s">
        <v>195</v>
      </c>
      <c r="B9" s="6">
        <v>3000</v>
      </c>
      <c r="C9" s="188">
        <f>'I. Фін результат'!C135</f>
        <v>81</v>
      </c>
      <c r="D9" s="174">
        <f>'I. Фін результат'!D135</f>
        <v>65</v>
      </c>
      <c r="E9" s="174">
        <f>'I. Фін результат'!E135</f>
        <v>42</v>
      </c>
      <c r="F9" s="174">
        <f>'I. Фін результат'!F135</f>
        <v>5</v>
      </c>
      <c r="G9" s="174">
        <f>'I. Фін результат'!G135</f>
        <v>10</v>
      </c>
      <c r="H9" s="174">
        <f>'I. Фін результат'!H135</f>
        <v>15</v>
      </c>
      <c r="I9" s="174">
        <f>'I. Фін результат'!I135</f>
        <v>17</v>
      </c>
    </row>
    <row r="10" spans="1:9" ht="20.100000000000001" customHeight="1">
      <c r="A10" s="47" t="s">
        <v>196</v>
      </c>
      <c r="B10" s="6">
        <v>3010</v>
      </c>
      <c r="C10" s="173"/>
      <c r="D10" s="173"/>
      <c r="E10" s="173"/>
      <c r="F10" s="173"/>
      <c r="G10" s="173"/>
      <c r="H10" s="173"/>
      <c r="I10" s="173"/>
    </row>
    <row r="11" spans="1:9" ht="37.5">
      <c r="A11" s="47" t="s">
        <v>197</v>
      </c>
      <c r="B11" s="6">
        <v>3020</v>
      </c>
      <c r="C11" s="173"/>
      <c r="D11" s="173"/>
      <c r="E11" s="173"/>
      <c r="F11" s="173"/>
      <c r="G11" s="173"/>
      <c r="H11" s="173"/>
      <c r="I11" s="173"/>
    </row>
    <row r="12" spans="1:9" ht="56.25">
      <c r="A12" s="47" t="s">
        <v>198</v>
      </c>
      <c r="B12" s="6">
        <v>3030</v>
      </c>
      <c r="C12" s="173">
        <f>C13+C14</f>
        <v>-62</v>
      </c>
      <c r="D12" s="173">
        <f t="shared" ref="D12:I12" si="0">D13</f>
        <v>-37</v>
      </c>
      <c r="E12" s="173">
        <f>E13+E14</f>
        <v>-27</v>
      </c>
      <c r="F12" s="173">
        <f t="shared" si="0"/>
        <v>-5</v>
      </c>
      <c r="G12" s="173">
        <f t="shared" si="0"/>
        <v>-10</v>
      </c>
      <c r="H12" s="173">
        <f t="shared" si="0"/>
        <v>-15</v>
      </c>
      <c r="I12" s="173">
        <f t="shared" si="0"/>
        <v>-17</v>
      </c>
    </row>
    <row r="13" spans="1:9" ht="56.25">
      <c r="A13" s="47" t="s">
        <v>426</v>
      </c>
      <c r="B13" s="6" t="s">
        <v>427</v>
      </c>
      <c r="C13" s="222">
        <v>-62</v>
      </c>
      <c r="D13" s="173">
        <v>-37</v>
      </c>
      <c r="E13" s="173">
        <v>-27</v>
      </c>
      <c r="F13" s="222">
        <f>-'I. Фін результат'!F22</f>
        <v>-5</v>
      </c>
      <c r="G13" s="222">
        <f>-'I. Фін результат'!G22</f>
        <v>-10</v>
      </c>
      <c r="H13" s="222">
        <f>-'I. Фін результат'!H22</f>
        <v>-15</v>
      </c>
      <c r="I13" s="222">
        <f>-'I. Фін результат'!I22</f>
        <v>-17</v>
      </c>
    </row>
    <row r="14" spans="1:9" ht="37.5">
      <c r="A14" s="47" t="s">
        <v>472</v>
      </c>
      <c r="B14" s="226" t="s">
        <v>473</v>
      </c>
      <c r="C14" s="173"/>
      <c r="D14" s="173"/>
      <c r="E14" s="173"/>
      <c r="F14" s="222"/>
      <c r="G14" s="222"/>
      <c r="H14" s="222"/>
      <c r="I14" s="222"/>
    </row>
    <row r="15" spans="1:9" ht="42.75" customHeight="1">
      <c r="A15" s="59" t="s">
        <v>258</v>
      </c>
      <c r="B15" s="96">
        <v>3040</v>
      </c>
      <c r="C15" s="175">
        <f>C7+C9+C10+C11+C12</f>
        <v>20</v>
      </c>
      <c r="D15" s="175">
        <f t="shared" ref="D15:I15" si="1">D7+D9+D10+D11+D12</f>
        <v>-2393</v>
      </c>
      <c r="E15" s="175">
        <f t="shared" si="1"/>
        <v>-1018</v>
      </c>
      <c r="F15" s="175">
        <f t="shared" si="1"/>
        <v>-258</v>
      </c>
      <c r="G15" s="175">
        <f t="shared" si="1"/>
        <v>-513</v>
      </c>
      <c r="H15" s="175">
        <f t="shared" si="1"/>
        <v>-771</v>
      </c>
      <c r="I15" s="175">
        <f t="shared" si="1"/>
        <v>-1026</v>
      </c>
    </row>
    <row r="16" spans="1:9" ht="37.5">
      <c r="A16" s="235" t="s">
        <v>199</v>
      </c>
      <c r="B16" s="236">
        <v>3050</v>
      </c>
      <c r="C16" s="218">
        <f>C17+C18</f>
        <v>-38</v>
      </c>
      <c r="D16" s="218"/>
      <c r="E16" s="218">
        <f>E17+E18</f>
        <v>0</v>
      </c>
      <c r="F16" s="218">
        <f>F17+F18</f>
        <v>0</v>
      </c>
      <c r="G16" s="218">
        <f t="shared" ref="G16:I16" si="2">G17+G18</f>
        <v>0</v>
      </c>
      <c r="H16" s="218">
        <f t="shared" si="2"/>
        <v>0</v>
      </c>
      <c r="I16" s="218">
        <f t="shared" si="2"/>
        <v>0</v>
      </c>
    </row>
    <row r="17" spans="1:9">
      <c r="A17" s="47" t="s">
        <v>475</v>
      </c>
      <c r="B17" s="227" t="s">
        <v>476</v>
      </c>
      <c r="C17" s="173">
        <v>1</v>
      </c>
      <c r="D17" s="173"/>
      <c r="E17" s="173"/>
      <c r="F17" s="173"/>
      <c r="G17" s="173"/>
      <c r="H17" s="173"/>
      <c r="I17" s="173"/>
    </row>
    <row r="18" spans="1:9">
      <c r="A18" s="47" t="s">
        <v>478</v>
      </c>
      <c r="B18" s="227" t="s">
        <v>477</v>
      </c>
      <c r="C18" s="173">
        <v>-39</v>
      </c>
      <c r="D18" s="173"/>
      <c r="E18" s="173"/>
      <c r="F18" s="173"/>
      <c r="G18" s="173"/>
      <c r="H18" s="173"/>
      <c r="I18" s="173"/>
    </row>
    <row r="19" spans="1:9" ht="37.5">
      <c r="A19" s="235" t="s">
        <v>200</v>
      </c>
      <c r="B19" s="236">
        <v>3060</v>
      </c>
      <c r="C19" s="218">
        <f>C20</f>
        <v>39</v>
      </c>
      <c r="D19" s="218"/>
      <c r="E19" s="218">
        <f>E20</f>
        <v>0</v>
      </c>
      <c r="F19" s="218">
        <f>F20+F21</f>
        <v>0</v>
      </c>
      <c r="G19" s="218">
        <f t="shared" ref="G19:I19" si="3">G20+G21</f>
        <v>0</v>
      </c>
      <c r="H19" s="218">
        <f t="shared" si="3"/>
        <v>0</v>
      </c>
      <c r="I19" s="218">
        <f t="shared" si="3"/>
        <v>0</v>
      </c>
    </row>
    <row r="20" spans="1:9">
      <c r="A20" s="47" t="s">
        <v>480</v>
      </c>
      <c r="B20" s="227" t="s">
        <v>479</v>
      </c>
      <c r="C20" s="173">
        <v>39</v>
      </c>
      <c r="D20" s="173"/>
      <c r="E20" s="173"/>
      <c r="F20" s="173"/>
      <c r="G20" s="173"/>
      <c r="H20" s="173"/>
      <c r="I20" s="173"/>
    </row>
    <row r="21" spans="1:9">
      <c r="A21" s="47" t="s">
        <v>484</v>
      </c>
      <c r="B21" s="230" t="s">
        <v>483</v>
      </c>
      <c r="C21" s="173"/>
      <c r="D21" s="173"/>
      <c r="E21" s="173"/>
      <c r="F21" s="173"/>
      <c r="G21" s="173"/>
      <c r="H21" s="173"/>
      <c r="I21" s="173"/>
    </row>
    <row r="22" spans="1:9" ht="37.5">
      <c r="A22" s="59" t="s">
        <v>193</v>
      </c>
      <c r="B22" s="96">
        <v>3070</v>
      </c>
      <c r="C22" s="175">
        <f>C15+C16+C19</f>
        <v>21</v>
      </c>
      <c r="D22" s="175">
        <f t="shared" ref="D22:I22" si="4">D15+D16+D19</f>
        <v>-2393</v>
      </c>
      <c r="E22" s="175">
        <f t="shared" si="4"/>
        <v>-1018</v>
      </c>
      <c r="F22" s="175">
        <f t="shared" si="4"/>
        <v>-258</v>
      </c>
      <c r="G22" s="175">
        <f t="shared" si="4"/>
        <v>-513</v>
      </c>
      <c r="H22" s="175">
        <f t="shared" si="4"/>
        <v>-771</v>
      </c>
      <c r="I22" s="175">
        <f t="shared" si="4"/>
        <v>-1026</v>
      </c>
    </row>
    <row r="23" spans="1:9" ht="20.100000000000001" customHeight="1">
      <c r="A23" s="47" t="s">
        <v>194</v>
      </c>
      <c r="B23" s="6">
        <v>3080</v>
      </c>
      <c r="C23" s="175">
        <f>'I. Фін результат'!C110</f>
        <v>0.18</v>
      </c>
      <c r="D23" s="174">
        <f>'I. Фін результат'!D110</f>
        <v>0</v>
      </c>
      <c r="E23" s="174">
        <f>'I. Фін результат'!E110</f>
        <v>0</v>
      </c>
      <c r="F23" s="174">
        <f>'I. Фін результат'!F110</f>
        <v>0</v>
      </c>
      <c r="G23" s="174">
        <f>'I. Фін результат'!G110</f>
        <v>0</v>
      </c>
      <c r="H23" s="174">
        <f>'I. Фін результат'!H110</f>
        <v>0</v>
      </c>
      <c r="I23" s="174">
        <f>'I. Фін результат'!I110</f>
        <v>0</v>
      </c>
    </row>
    <row r="24" spans="1:9" ht="37.5">
      <c r="A24" s="10" t="s">
        <v>170</v>
      </c>
      <c r="B24" s="96">
        <v>3090</v>
      </c>
      <c r="C24" s="175">
        <f>C22-C23</f>
        <v>20.82</v>
      </c>
      <c r="D24" s="175">
        <f t="shared" ref="D24:I24" si="5">D22-D23</f>
        <v>-2393</v>
      </c>
      <c r="E24" s="175">
        <f t="shared" si="5"/>
        <v>-1018</v>
      </c>
      <c r="F24" s="175">
        <f t="shared" si="5"/>
        <v>-258</v>
      </c>
      <c r="G24" s="175">
        <f t="shared" si="5"/>
        <v>-513</v>
      </c>
      <c r="H24" s="175">
        <f t="shared" si="5"/>
        <v>-771</v>
      </c>
      <c r="I24" s="175">
        <f t="shared" si="5"/>
        <v>-1026</v>
      </c>
    </row>
    <row r="25" spans="1:9" ht="20.100000000000001" customHeight="1">
      <c r="A25" s="325" t="s">
        <v>172</v>
      </c>
      <c r="B25" s="326"/>
      <c r="C25" s="326"/>
      <c r="D25" s="326"/>
      <c r="E25" s="326"/>
      <c r="F25" s="326"/>
      <c r="G25" s="326"/>
      <c r="H25" s="326"/>
      <c r="I25" s="327"/>
    </row>
    <row r="26" spans="1:9" ht="20.100000000000001" customHeight="1">
      <c r="A26" s="59" t="s">
        <v>290</v>
      </c>
      <c r="B26" s="9"/>
      <c r="C26" s="173"/>
      <c r="D26" s="173"/>
      <c r="E26" s="173"/>
      <c r="F26" s="173"/>
      <c r="G26" s="173"/>
      <c r="H26" s="173"/>
      <c r="I26" s="173"/>
    </row>
    <row r="27" spans="1:9" ht="20.100000000000001" customHeight="1">
      <c r="A27" s="8" t="s">
        <v>33</v>
      </c>
      <c r="B27" s="9">
        <v>3200</v>
      </c>
      <c r="C27" s="173"/>
      <c r="D27" s="173"/>
      <c r="E27" s="173"/>
      <c r="F27" s="173"/>
      <c r="G27" s="173"/>
      <c r="H27" s="173"/>
      <c r="I27" s="173"/>
    </row>
    <row r="28" spans="1:9" ht="20.100000000000001" customHeight="1">
      <c r="A28" s="8" t="s">
        <v>34</v>
      </c>
      <c r="B28" s="9">
        <v>3210</v>
      </c>
      <c r="C28" s="173"/>
      <c r="D28" s="173"/>
      <c r="E28" s="173"/>
      <c r="F28" s="173"/>
      <c r="G28" s="173"/>
      <c r="H28" s="173"/>
      <c r="I28" s="173"/>
    </row>
    <row r="29" spans="1:9" ht="20.100000000000001" customHeight="1">
      <c r="A29" s="8" t="s">
        <v>55</v>
      </c>
      <c r="B29" s="9">
        <v>3220</v>
      </c>
      <c r="C29" s="173"/>
      <c r="D29" s="173"/>
      <c r="E29" s="173"/>
      <c r="F29" s="173"/>
      <c r="G29" s="173"/>
      <c r="H29" s="173"/>
      <c r="I29" s="173"/>
    </row>
    <row r="30" spans="1:9" ht="20.100000000000001" customHeight="1">
      <c r="A30" s="47" t="s">
        <v>176</v>
      </c>
      <c r="B30" s="9"/>
      <c r="C30" s="173"/>
      <c r="D30" s="173"/>
      <c r="E30" s="173"/>
      <c r="F30" s="173"/>
      <c r="G30" s="173"/>
      <c r="H30" s="173"/>
      <c r="I30" s="173"/>
    </row>
    <row r="31" spans="1:9" ht="20.100000000000001" customHeight="1">
      <c r="A31" s="8" t="s">
        <v>177</v>
      </c>
      <c r="B31" s="9">
        <v>3230</v>
      </c>
      <c r="C31" s="173"/>
      <c r="D31" s="173"/>
      <c r="E31" s="173"/>
      <c r="F31" s="173"/>
      <c r="G31" s="173"/>
      <c r="H31" s="173"/>
      <c r="I31" s="173"/>
    </row>
    <row r="32" spans="1:9" ht="20.100000000000001" customHeight="1">
      <c r="A32" s="8" t="s">
        <v>178</v>
      </c>
      <c r="B32" s="9">
        <v>3240</v>
      </c>
      <c r="C32" s="173"/>
      <c r="D32" s="173"/>
      <c r="E32" s="173"/>
      <c r="F32" s="173"/>
      <c r="G32" s="173"/>
      <c r="H32" s="173"/>
      <c r="I32" s="173"/>
    </row>
    <row r="33" spans="1:9" ht="20.100000000000001" customHeight="1">
      <c r="A33" s="47" t="s">
        <v>179</v>
      </c>
      <c r="B33" s="9">
        <v>3250</v>
      </c>
      <c r="C33" s="173"/>
      <c r="D33" s="173"/>
      <c r="E33" s="173"/>
      <c r="F33" s="173"/>
      <c r="G33" s="173"/>
      <c r="H33" s="173"/>
      <c r="I33" s="173"/>
    </row>
    <row r="34" spans="1:9" ht="20.100000000000001" customHeight="1">
      <c r="A34" s="8" t="s">
        <v>131</v>
      </c>
      <c r="B34" s="9">
        <v>3260</v>
      </c>
      <c r="C34" s="173"/>
      <c r="D34" s="173"/>
      <c r="E34" s="173"/>
      <c r="F34" s="173"/>
      <c r="G34" s="173"/>
      <c r="H34" s="173"/>
      <c r="I34" s="173"/>
    </row>
    <row r="35" spans="1:9" ht="20.100000000000001" customHeight="1">
      <c r="A35" s="59" t="s">
        <v>292</v>
      </c>
      <c r="B35" s="9"/>
      <c r="C35" s="173"/>
      <c r="D35" s="173"/>
      <c r="E35" s="173"/>
      <c r="F35" s="173"/>
      <c r="G35" s="173"/>
      <c r="H35" s="173"/>
      <c r="I35" s="173"/>
    </row>
    <row r="36" spans="1:9" ht="37.5">
      <c r="A36" s="8" t="s">
        <v>132</v>
      </c>
      <c r="B36" s="9">
        <v>3270</v>
      </c>
      <c r="C36" s="173"/>
      <c r="D36" s="173">
        <f>D37+D38+D39+D40</f>
        <v>142</v>
      </c>
      <c r="E36" s="173">
        <f>E37+E38+E39+E40</f>
        <v>99</v>
      </c>
      <c r="F36" s="173"/>
      <c r="G36" s="173"/>
      <c r="H36" s="173"/>
      <c r="I36" s="173"/>
    </row>
    <row r="37" spans="1:9" ht="20.25">
      <c r="A37" s="8" t="s">
        <v>521</v>
      </c>
      <c r="B37" s="9" t="s">
        <v>524</v>
      </c>
      <c r="C37" s="261"/>
      <c r="D37" s="173">
        <v>27</v>
      </c>
      <c r="E37" s="173" t="s">
        <v>532</v>
      </c>
      <c r="F37" s="173"/>
      <c r="G37" s="173"/>
      <c r="H37" s="173"/>
      <c r="I37" s="173"/>
    </row>
    <row r="38" spans="1:9" ht="20.25">
      <c r="A38" s="8" t="s">
        <v>522</v>
      </c>
      <c r="B38" s="9" t="s">
        <v>525</v>
      </c>
      <c r="C38" s="261"/>
      <c r="D38" s="173">
        <v>54</v>
      </c>
      <c r="E38" s="173" t="s">
        <v>541</v>
      </c>
      <c r="F38" s="173"/>
      <c r="G38" s="173"/>
      <c r="H38" s="173"/>
      <c r="I38" s="173"/>
    </row>
    <row r="39" spans="1:9" ht="20.25">
      <c r="A39" s="8" t="s">
        <v>523</v>
      </c>
      <c r="B39" s="9" t="s">
        <v>526</v>
      </c>
      <c r="C39" s="261"/>
      <c r="D39" s="173">
        <v>29</v>
      </c>
      <c r="E39" s="173">
        <v>23</v>
      </c>
      <c r="F39" s="173"/>
      <c r="G39" s="173"/>
      <c r="H39" s="173"/>
      <c r="I39" s="173"/>
    </row>
    <row r="40" spans="1:9" ht="20.25">
      <c r="A40" s="8" t="s">
        <v>520</v>
      </c>
      <c r="B40" s="9" t="s">
        <v>527</v>
      </c>
      <c r="C40" s="261"/>
      <c r="D40" s="173">
        <v>32</v>
      </c>
      <c r="E40" s="173"/>
      <c r="F40" s="173"/>
      <c r="G40" s="173"/>
      <c r="H40" s="173"/>
      <c r="I40" s="173"/>
    </row>
    <row r="41" spans="1:9" ht="20.25">
      <c r="A41" s="8" t="s">
        <v>530</v>
      </c>
      <c r="B41" s="9" t="s">
        <v>528</v>
      </c>
      <c r="C41" s="173"/>
      <c r="D41" s="261"/>
      <c r="E41" s="261"/>
      <c r="F41" s="173"/>
      <c r="G41" s="173"/>
      <c r="H41" s="173"/>
      <c r="I41" s="173"/>
    </row>
    <row r="42" spans="1:9" ht="20.25">
      <c r="A42" s="8" t="s">
        <v>531</v>
      </c>
      <c r="B42" s="9" t="s">
        <v>529</v>
      </c>
      <c r="C42" s="173"/>
      <c r="D42" s="261"/>
      <c r="E42" s="261"/>
      <c r="F42" s="173"/>
      <c r="G42" s="173"/>
      <c r="H42" s="173"/>
      <c r="I42" s="173"/>
    </row>
    <row r="43" spans="1:9" ht="20.100000000000001" customHeight="1">
      <c r="A43" s="8" t="s">
        <v>133</v>
      </c>
      <c r="B43" s="9">
        <v>3280</v>
      </c>
      <c r="C43" s="173"/>
      <c r="D43" s="173"/>
      <c r="E43" s="173"/>
      <c r="F43" s="173"/>
      <c r="G43" s="173"/>
      <c r="H43" s="173"/>
      <c r="I43" s="173"/>
    </row>
    <row r="44" spans="1:9" ht="37.5">
      <c r="A44" s="8" t="s">
        <v>134</v>
      </c>
      <c r="B44" s="9">
        <v>3290</v>
      </c>
      <c r="C44" s="173"/>
      <c r="D44" s="173"/>
      <c r="E44" s="173"/>
      <c r="F44" s="173"/>
      <c r="G44" s="173"/>
      <c r="H44" s="173"/>
      <c r="I44" s="173"/>
    </row>
    <row r="45" spans="1:9" ht="20.100000000000001" customHeight="1">
      <c r="A45" s="8" t="s">
        <v>56</v>
      </c>
      <c r="B45" s="9">
        <v>3300</v>
      </c>
      <c r="C45" s="173"/>
      <c r="D45" s="173"/>
      <c r="E45" s="173"/>
      <c r="F45" s="173"/>
      <c r="G45" s="173"/>
      <c r="H45" s="173"/>
      <c r="I45" s="173"/>
    </row>
    <row r="46" spans="1:9" ht="20.100000000000001" customHeight="1">
      <c r="A46" s="8" t="s">
        <v>126</v>
      </c>
      <c r="B46" s="9">
        <v>3310</v>
      </c>
      <c r="C46" s="173">
        <f>C47+C48</f>
        <v>61</v>
      </c>
      <c r="D46" s="222">
        <f>D47+D48</f>
        <v>28</v>
      </c>
      <c r="E46" s="222">
        <f>E47+E48</f>
        <v>15</v>
      </c>
      <c r="F46" s="222">
        <f>F47</f>
        <v>0</v>
      </c>
      <c r="G46" s="222">
        <f>G47+G48</f>
        <v>0</v>
      </c>
      <c r="H46" s="222">
        <f t="shared" ref="H46:I46" si="6">H47+H48</f>
        <v>0</v>
      </c>
      <c r="I46" s="222">
        <f t="shared" si="6"/>
        <v>0</v>
      </c>
    </row>
    <row r="47" spans="1:9" ht="40.5" customHeight="1">
      <c r="A47" s="229" t="s">
        <v>438</v>
      </c>
      <c r="B47" s="227" t="s">
        <v>437</v>
      </c>
      <c r="C47" s="173">
        <v>43</v>
      </c>
      <c r="D47" s="173">
        <v>28</v>
      </c>
      <c r="E47" s="173">
        <v>15</v>
      </c>
      <c r="F47" s="173"/>
      <c r="G47" s="173"/>
      <c r="H47" s="173"/>
      <c r="I47" s="173"/>
    </row>
    <row r="48" spans="1:9" ht="40.5" customHeight="1">
      <c r="A48" s="229" t="s">
        <v>481</v>
      </c>
      <c r="B48" s="6" t="s">
        <v>485</v>
      </c>
      <c r="C48" s="173">
        <v>18</v>
      </c>
      <c r="D48" s="173"/>
      <c r="E48" s="173"/>
      <c r="F48" s="173"/>
      <c r="G48" s="173"/>
      <c r="H48" s="173"/>
      <c r="I48" s="173"/>
    </row>
    <row r="49" spans="1:9" ht="37.5">
      <c r="A49" s="59" t="s">
        <v>173</v>
      </c>
      <c r="B49" s="11">
        <v>3320</v>
      </c>
      <c r="C49" s="175">
        <f t="shared" ref="C49:I49" si="7">(C27+C28+C29+C31+C32+C33+C34)-(C36+C43+C44+C45+C46)</f>
        <v>-61</v>
      </c>
      <c r="D49" s="175">
        <f t="shared" si="7"/>
        <v>-170</v>
      </c>
      <c r="E49" s="175">
        <f t="shared" si="7"/>
        <v>-114</v>
      </c>
      <c r="F49" s="175">
        <f t="shared" si="7"/>
        <v>0</v>
      </c>
      <c r="G49" s="175">
        <f t="shared" si="7"/>
        <v>0</v>
      </c>
      <c r="H49" s="175">
        <f t="shared" si="7"/>
        <v>0</v>
      </c>
      <c r="I49" s="175">
        <f t="shared" si="7"/>
        <v>0</v>
      </c>
    </row>
    <row r="50" spans="1:9" ht="20.100000000000001" customHeight="1">
      <c r="A50" s="325" t="s">
        <v>174</v>
      </c>
      <c r="B50" s="326"/>
      <c r="C50" s="326"/>
      <c r="D50" s="326"/>
      <c r="E50" s="326"/>
      <c r="F50" s="326"/>
      <c r="G50" s="326"/>
      <c r="H50" s="326"/>
      <c r="I50" s="327"/>
    </row>
    <row r="51" spans="1:9" ht="20.100000000000001" customHeight="1">
      <c r="A51" s="59" t="s">
        <v>291</v>
      </c>
      <c r="B51" s="9"/>
      <c r="C51" s="173"/>
      <c r="D51" s="173"/>
      <c r="E51" s="173"/>
      <c r="F51" s="173"/>
      <c r="G51" s="173"/>
      <c r="H51" s="173"/>
      <c r="I51" s="173"/>
    </row>
    <row r="52" spans="1:9" ht="20.100000000000001" customHeight="1">
      <c r="A52" s="47" t="s">
        <v>180</v>
      </c>
      <c r="B52" s="9">
        <v>3400</v>
      </c>
      <c r="C52" s="173"/>
      <c r="D52" s="173"/>
      <c r="E52" s="173"/>
      <c r="F52" s="173"/>
      <c r="G52" s="173"/>
      <c r="H52" s="173"/>
      <c r="I52" s="173"/>
    </row>
    <row r="53" spans="1:9" ht="37.5">
      <c r="A53" s="8" t="s">
        <v>99</v>
      </c>
      <c r="C53" s="173"/>
      <c r="D53" s="173"/>
      <c r="E53" s="173"/>
      <c r="F53" s="173"/>
      <c r="G53" s="173"/>
      <c r="H53" s="173"/>
      <c r="I53" s="173"/>
    </row>
    <row r="54" spans="1:9" ht="20.100000000000001" customHeight="1">
      <c r="A54" s="8" t="s">
        <v>98</v>
      </c>
      <c r="B54" s="9">
        <v>3410</v>
      </c>
      <c r="C54" s="173"/>
      <c r="D54" s="173"/>
      <c r="E54" s="173"/>
      <c r="F54" s="173"/>
      <c r="G54" s="173"/>
      <c r="H54" s="173"/>
      <c r="I54" s="173"/>
    </row>
    <row r="55" spans="1:9" ht="20.100000000000001" customHeight="1">
      <c r="A55" s="8" t="s">
        <v>103</v>
      </c>
      <c r="B55" s="6">
        <v>3420</v>
      </c>
      <c r="C55" s="173"/>
      <c r="D55" s="173"/>
      <c r="E55" s="173"/>
      <c r="F55" s="173"/>
      <c r="G55" s="173"/>
      <c r="H55" s="173"/>
      <c r="I55" s="173"/>
    </row>
    <row r="56" spans="1:9" ht="20.100000000000001" customHeight="1">
      <c r="A56" s="8" t="s">
        <v>135</v>
      </c>
      <c r="B56" s="9">
        <v>3430</v>
      </c>
      <c r="C56" s="173"/>
      <c r="D56" s="173"/>
      <c r="E56" s="173"/>
      <c r="F56" s="173"/>
      <c r="G56" s="173"/>
      <c r="H56" s="173"/>
      <c r="I56" s="173"/>
    </row>
    <row r="57" spans="1:9" ht="37.5">
      <c r="A57" s="8" t="s">
        <v>101</v>
      </c>
      <c r="B57" s="9"/>
      <c r="C57" s="173"/>
      <c r="D57" s="173"/>
      <c r="E57" s="173"/>
      <c r="F57" s="173"/>
      <c r="G57" s="173"/>
      <c r="H57" s="173"/>
      <c r="I57" s="173"/>
    </row>
    <row r="58" spans="1:9" ht="20.100000000000001" customHeight="1">
      <c r="A58" s="8" t="s">
        <v>98</v>
      </c>
      <c r="B58" s="6">
        <v>3440</v>
      </c>
      <c r="C58" s="173"/>
      <c r="D58" s="173"/>
      <c r="E58" s="173"/>
      <c r="F58" s="173"/>
      <c r="G58" s="173"/>
      <c r="H58" s="173"/>
      <c r="I58" s="173"/>
    </row>
    <row r="59" spans="1:9" ht="20.100000000000001" customHeight="1">
      <c r="A59" s="8" t="s">
        <v>103</v>
      </c>
      <c r="B59" s="6">
        <v>3450</v>
      </c>
      <c r="C59" s="173"/>
      <c r="D59" s="173"/>
      <c r="E59" s="173"/>
      <c r="F59" s="173"/>
      <c r="G59" s="173"/>
      <c r="H59" s="173"/>
      <c r="I59" s="173"/>
    </row>
    <row r="60" spans="1:9" ht="20.100000000000001" customHeight="1">
      <c r="A60" s="8" t="s">
        <v>135</v>
      </c>
      <c r="B60" s="6">
        <v>3460</v>
      </c>
      <c r="C60" s="173"/>
      <c r="D60" s="173"/>
      <c r="E60" s="173"/>
      <c r="F60" s="173"/>
      <c r="G60" s="173"/>
      <c r="H60" s="173"/>
      <c r="I60" s="173"/>
    </row>
    <row r="61" spans="1:9" ht="20.100000000000001" customHeight="1">
      <c r="A61" s="8" t="s">
        <v>130</v>
      </c>
      <c r="B61" s="6">
        <v>3470</v>
      </c>
      <c r="C61" s="173">
        <f>C63</f>
        <v>43</v>
      </c>
      <c r="D61" s="173">
        <f t="shared" ref="D61:I61" si="8">D62+D63</f>
        <v>142</v>
      </c>
      <c r="E61" s="173">
        <f t="shared" si="8"/>
        <v>99</v>
      </c>
      <c r="F61" s="173">
        <f t="shared" si="8"/>
        <v>0</v>
      </c>
      <c r="G61" s="173">
        <f t="shared" si="8"/>
        <v>0</v>
      </c>
      <c r="H61" s="173">
        <f t="shared" si="8"/>
        <v>0</v>
      </c>
      <c r="I61" s="173">
        <f t="shared" si="8"/>
        <v>0</v>
      </c>
    </row>
    <row r="62" spans="1:9" ht="33.75" customHeight="1">
      <c r="A62" s="8" t="s">
        <v>466</v>
      </c>
      <c r="B62" s="6" t="s">
        <v>456</v>
      </c>
      <c r="C62" s="173"/>
      <c r="D62" s="173">
        <v>142</v>
      </c>
      <c r="E62" s="207">
        <v>99</v>
      </c>
      <c r="F62" s="207"/>
      <c r="G62" s="222"/>
      <c r="H62" s="222"/>
      <c r="I62" s="222"/>
    </row>
    <row r="63" spans="1:9" ht="39" customHeight="1">
      <c r="A63" s="8" t="s">
        <v>31</v>
      </c>
      <c r="B63" s="6" t="s">
        <v>457</v>
      </c>
      <c r="C63" s="173">
        <v>43</v>
      </c>
      <c r="D63" s="173"/>
      <c r="E63" s="207"/>
      <c r="F63" s="207"/>
      <c r="G63" s="207"/>
      <c r="H63" s="173"/>
      <c r="I63" s="173"/>
    </row>
    <row r="64" spans="1:9" ht="20.100000000000001" customHeight="1">
      <c r="A64" s="8" t="s">
        <v>131</v>
      </c>
      <c r="B64" s="6">
        <v>3480</v>
      </c>
      <c r="C64" s="173">
        <f>C66</f>
        <v>80</v>
      </c>
      <c r="D64" s="173">
        <f>D65+D66</f>
        <v>2339</v>
      </c>
      <c r="E64" s="173">
        <f>E65+E66</f>
        <v>957</v>
      </c>
      <c r="F64" s="207">
        <f>F66</f>
        <v>1021</v>
      </c>
      <c r="G64" s="207">
        <f>G66</f>
        <v>1021</v>
      </c>
      <c r="H64" s="207">
        <f t="shared" ref="H64:I64" si="9">H66</f>
        <v>1021</v>
      </c>
      <c r="I64" s="207">
        <f t="shared" si="9"/>
        <v>1021</v>
      </c>
    </row>
    <row r="65" spans="1:9" ht="34.5" customHeight="1">
      <c r="A65" s="8" t="s">
        <v>472</v>
      </c>
      <c r="B65" s="226" t="s">
        <v>474</v>
      </c>
      <c r="C65" s="173"/>
      <c r="D65" s="173"/>
      <c r="E65" s="173"/>
      <c r="F65" s="207"/>
      <c r="G65" s="207"/>
      <c r="H65" s="207"/>
      <c r="I65" s="207"/>
    </row>
    <row r="66" spans="1:9" ht="34.5" customHeight="1">
      <c r="A66" s="229" t="s">
        <v>501</v>
      </c>
      <c r="B66" s="254" t="s">
        <v>502</v>
      </c>
      <c r="C66" s="222">
        <v>80</v>
      </c>
      <c r="D66" s="222">
        <v>2339</v>
      </c>
      <c r="E66" s="222">
        <v>957</v>
      </c>
      <c r="F66" s="222">
        <v>1021</v>
      </c>
      <c r="G66" s="222">
        <v>1021</v>
      </c>
      <c r="H66" s="222">
        <v>1021</v>
      </c>
      <c r="I66" s="222">
        <v>1021</v>
      </c>
    </row>
    <row r="67" spans="1:9" ht="34.5" customHeight="1">
      <c r="A67" s="59" t="s">
        <v>292</v>
      </c>
      <c r="B67" s="9"/>
      <c r="C67" s="173"/>
      <c r="D67" s="173"/>
      <c r="E67" s="173"/>
      <c r="F67" s="173"/>
      <c r="G67" s="173"/>
      <c r="H67" s="173"/>
      <c r="I67" s="173"/>
    </row>
    <row r="68" spans="1:9" ht="37.5">
      <c r="A68" s="8" t="s">
        <v>375</v>
      </c>
      <c r="B68" s="9">
        <v>3490</v>
      </c>
      <c r="C68" s="174">
        <f>II.!C9</f>
        <v>0</v>
      </c>
      <c r="D68" s="174">
        <f>II.!D9</f>
        <v>0</v>
      </c>
      <c r="E68" s="174">
        <f>II.!E9</f>
        <v>0</v>
      </c>
      <c r="F68" s="174">
        <f>II.!F9</f>
        <v>0</v>
      </c>
      <c r="G68" s="174">
        <f>II.!G9</f>
        <v>0</v>
      </c>
      <c r="H68" s="174">
        <f>II.!H9</f>
        <v>0</v>
      </c>
      <c r="I68" s="174">
        <f>II.!I9</f>
        <v>0</v>
      </c>
    </row>
    <row r="69" spans="1:9" ht="112.5">
      <c r="A69" s="8" t="s">
        <v>376</v>
      </c>
      <c r="B69" s="9">
        <v>3500</v>
      </c>
      <c r="C69" s="174">
        <f>II.!C10</f>
        <v>1</v>
      </c>
      <c r="D69" s="174">
        <f>II.!D10</f>
        <v>0</v>
      </c>
      <c r="E69" s="174">
        <f>II.!E10</f>
        <v>0</v>
      </c>
      <c r="F69" s="174">
        <f>II.!F10</f>
        <v>0</v>
      </c>
      <c r="G69" s="174">
        <f>II.!G10</f>
        <v>0</v>
      </c>
      <c r="H69" s="174">
        <f>II.!H10</f>
        <v>0</v>
      </c>
      <c r="I69" s="174">
        <f>II.!I10</f>
        <v>0</v>
      </c>
    </row>
    <row r="70" spans="1:9" ht="37.5">
      <c r="A70" s="8" t="s">
        <v>102</v>
      </c>
      <c r="B70" s="9"/>
      <c r="C70" s="173"/>
      <c r="D70" s="173"/>
      <c r="E70" s="173"/>
      <c r="F70" s="173"/>
      <c r="G70" s="173"/>
      <c r="H70" s="173"/>
      <c r="I70" s="173"/>
    </row>
    <row r="71" spans="1:9" ht="20.100000000000001" customHeight="1">
      <c r="A71" s="8" t="s">
        <v>98</v>
      </c>
      <c r="B71" s="6">
        <v>3510</v>
      </c>
      <c r="C71" s="173"/>
      <c r="D71" s="173"/>
      <c r="E71" s="173"/>
      <c r="F71" s="173"/>
      <c r="G71" s="173"/>
      <c r="H71" s="173"/>
      <c r="I71" s="173"/>
    </row>
    <row r="72" spans="1:9" ht="20.100000000000001" customHeight="1">
      <c r="A72" s="8" t="s">
        <v>103</v>
      </c>
      <c r="B72" s="6">
        <v>3520</v>
      </c>
      <c r="C72" s="173"/>
      <c r="D72" s="173"/>
      <c r="E72" s="173"/>
      <c r="F72" s="173"/>
      <c r="G72" s="173"/>
      <c r="H72" s="173"/>
      <c r="I72" s="173"/>
    </row>
    <row r="73" spans="1:9" ht="20.100000000000001" customHeight="1">
      <c r="A73" s="8" t="s">
        <v>135</v>
      </c>
      <c r="B73" s="6">
        <v>3530</v>
      </c>
      <c r="C73" s="173"/>
      <c r="D73" s="173"/>
      <c r="E73" s="173"/>
      <c r="F73" s="173"/>
      <c r="G73" s="173"/>
      <c r="H73" s="173"/>
      <c r="I73" s="173"/>
    </row>
    <row r="74" spans="1:9" ht="37.5">
      <c r="A74" s="8" t="s">
        <v>100</v>
      </c>
      <c r="B74" s="9"/>
      <c r="C74" s="173"/>
      <c r="D74" s="173"/>
      <c r="E74" s="173"/>
      <c r="F74" s="173"/>
      <c r="G74" s="173"/>
      <c r="H74" s="173"/>
      <c r="I74" s="173"/>
    </row>
    <row r="75" spans="1:9" ht="20.100000000000001" customHeight="1">
      <c r="A75" s="8" t="s">
        <v>98</v>
      </c>
      <c r="B75" s="6">
        <v>3540</v>
      </c>
      <c r="C75" s="173"/>
      <c r="D75" s="173"/>
      <c r="E75" s="173"/>
      <c r="F75" s="173"/>
      <c r="G75" s="173"/>
      <c r="H75" s="173"/>
      <c r="I75" s="173"/>
    </row>
    <row r="76" spans="1:9" ht="20.100000000000001" customHeight="1">
      <c r="A76" s="8" t="s">
        <v>103</v>
      </c>
      <c r="B76" s="6">
        <v>3550</v>
      </c>
      <c r="C76" s="173"/>
      <c r="D76" s="173"/>
      <c r="E76" s="173"/>
      <c r="F76" s="173"/>
      <c r="G76" s="173"/>
      <c r="H76" s="173"/>
      <c r="I76" s="173"/>
    </row>
    <row r="77" spans="1:9" ht="20.100000000000001" customHeight="1">
      <c r="A77" s="8" t="s">
        <v>135</v>
      </c>
      <c r="B77" s="6">
        <v>3560</v>
      </c>
      <c r="C77" s="173"/>
      <c r="D77" s="173"/>
      <c r="E77" s="173"/>
      <c r="F77" s="173"/>
      <c r="G77" s="173"/>
      <c r="H77" s="173"/>
      <c r="I77" s="173"/>
    </row>
    <row r="78" spans="1:9" ht="20.100000000000001" customHeight="1">
      <c r="A78" s="8" t="s">
        <v>126</v>
      </c>
      <c r="B78" s="6">
        <v>3570</v>
      </c>
      <c r="C78" s="173"/>
      <c r="D78" s="173"/>
      <c r="E78" s="173"/>
      <c r="F78" s="173"/>
      <c r="G78" s="173"/>
      <c r="H78" s="173"/>
      <c r="I78" s="173"/>
    </row>
    <row r="79" spans="1:9" ht="37.5">
      <c r="A79" s="59" t="s">
        <v>175</v>
      </c>
      <c r="B79" s="96">
        <v>3580</v>
      </c>
      <c r="C79" s="175">
        <f t="shared" ref="C79:I79" si="10">(C52+C54+C55+C56+C58+C59+C60+C61+C64)-(C68+C69+C71+C72+C73+C75+C76+C77+C78)</f>
        <v>122</v>
      </c>
      <c r="D79" s="175">
        <f t="shared" si="10"/>
        <v>2481</v>
      </c>
      <c r="E79" s="175">
        <f t="shared" si="10"/>
        <v>1056</v>
      </c>
      <c r="F79" s="175">
        <f t="shared" si="10"/>
        <v>1021</v>
      </c>
      <c r="G79" s="175">
        <f t="shared" si="10"/>
        <v>1021</v>
      </c>
      <c r="H79" s="175">
        <f t="shared" si="10"/>
        <v>1021</v>
      </c>
      <c r="I79" s="175">
        <f t="shared" si="10"/>
        <v>1021</v>
      </c>
    </row>
    <row r="80" spans="1:9" s="15" customFormat="1" ht="20.100000000000001" customHeight="1">
      <c r="A80" s="8" t="s">
        <v>35</v>
      </c>
      <c r="B80" s="6"/>
      <c r="C80" s="188"/>
      <c r="D80" s="188"/>
      <c r="E80" s="188"/>
      <c r="F80" s="188"/>
      <c r="G80" s="188"/>
      <c r="H80" s="188"/>
      <c r="I80" s="188"/>
    </row>
    <row r="81" spans="1:9" s="15" customFormat="1" ht="20.100000000000001" customHeight="1">
      <c r="A81" s="10" t="s">
        <v>36</v>
      </c>
      <c r="B81" s="6">
        <v>3600</v>
      </c>
      <c r="C81" s="174">
        <v>1</v>
      </c>
      <c r="D81" s="174">
        <v>82</v>
      </c>
      <c r="E81" s="174">
        <v>82</v>
      </c>
      <c r="F81" s="174">
        <v>6</v>
      </c>
      <c r="G81" s="174">
        <v>6</v>
      </c>
      <c r="H81" s="174">
        <v>6</v>
      </c>
      <c r="I81" s="174">
        <v>6</v>
      </c>
    </row>
    <row r="82" spans="1:9" s="15" customFormat="1" ht="37.5">
      <c r="A82" s="76" t="s">
        <v>184</v>
      </c>
      <c r="B82" s="6">
        <v>3610</v>
      </c>
      <c r="C82" s="173"/>
      <c r="D82" s="173"/>
      <c r="E82" s="173"/>
      <c r="F82" s="173"/>
      <c r="G82" s="173"/>
      <c r="H82" s="173"/>
      <c r="I82" s="173"/>
    </row>
    <row r="83" spans="1:9" s="15" customFormat="1" ht="20.100000000000001" customHeight="1">
      <c r="A83" s="10" t="s">
        <v>57</v>
      </c>
      <c r="B83" s="6">
        <v>3620</v>
      </c>
      <c r="C83" s="175">
        <f t="shared" ref="C83:I83" si="11">C81+C24+C49+C79</f>
        <v>82.82</v>
      </c>
      <c r="D83" s="175">
        <f t="shared" si="11"/>
        <v>0</v>
      </c>
      <c r="E83" s="175">
        <f t="shared" si="11"/>
        <v>6</v>
      </c>
      <c r="F83" s="175">
        <f t="shared" si="11"/>
        <v>769</v>
      </c>
      <c r="G83" s="175">
        <f t="shared" si="11"/>
        <v>514</v>
      </c>
      <c r="H83" s="175">
        <f t="shared" si="11"/>
        <v>256</v>
      </c>
      <c r="I83" s="175">
        <f t="shared" si="11"/>
        <v>1</v>
      </c>
    </row>
    <row r="84" spans="1:9" s="15" customFormat="1" ht="20.100000000000001" customHeight="1">
      <c r="A84" s="10" t="s">
        <v>37</v>
      </c>
      <c r="B84" s="6">
        <v>3630</v>
      </c>
      <c r="C84" s="175">
        <v>82</v>
      </c>
      <c r="D84" s="175">
        <f t="shared" ref="D84:I84" si="12">SUM(D24,D49,D79)</f>
        <v>-82</v>
      </c>
      <c r="E84" s="175">
        <f t="shared" si="12"/>
        <v>-76</v>
      </c>
      <c r="F84" s="175">
        <f t="shared" si="12"/>
        <v>763</v>
      </c>
      <c r="G84" s="175">
        <f t="shared" si="12"/>
        <v>508</v>
      </c>
      <c r="H84" s="175">
        <f t="shared" si="12"/>
        <v>250</v>
      </c>
      <c r="I84" s="175">
        <f t="shared" si="12"/>
        <v>-5</v>
      </c>
    </row>
    <row r="85" spans="1:9" s="15" customFormat="1" ht="20.100000000000001" customHeight="1">
      <c r="A85" s="146"/>
      <c r="B85" s="154"/>
      <c r="C85" s="225"/>
      <c r="D85" s="155"/>
      <c r="E85" s="155"/>
      <c r="F85" s="155"/>
      <c r="G85" s="155"/>
      <c r="H85" s="155"/>
      <c r="I85" s="155"/>
    </row>
    <row r="86" spans="1:9" s="15" customFormat="1" ht="20.100000000000001" customHeight="1">
      <c r="A86" s="146"/>
      <c r="B86" s="154"/>
      <c r="C86" s="225"/>
      <c r="D86" s="155"/>
      <c r="E86" s="155"/>
      <c r="F86" s="155"/>
      <c r="G86" s="155"/>
      <c r="H86" s="155"/>
      <c r="I86" s="155"/>
    </row>
    <row r="87" spans="1:9" s="15" customFormat="1" ht="20.100000000000001" customHeight="1">
      <c r="A87" s="146"/>
      <c r="B87" s="154"/>
      <c r="C87" s="225"/>
      <c r="D87" s="155"/>
      <c r="E87" s="155"/>
      <c r="F87" s="155"/>
      <c r="G87" s="155"/>
      <c r="H87" s="155"/>
      <c r="I87" s="155"/>
    </row>
    <row r="88" spans="1:9" s="2" customFormat="1" ht="20.25">
      <c r="A88" s="138" t="s">
        <v>425</v>
      </c>
      <c r="B88" s="139"/>
      <c r="C88" s="303" t="s">
        <v>118</v>
      </c>
      <c r="D88" s="304"/>
      <c r="E88" s="304"/>
      <c r="F88" s="140"/>
      <c r="G88" s="308" t="s">
        <v>450</v>
      </c>
      <c r="H88" s="308"/>
      <c r="I88" s="308"/>
    </row>
    <row r="89" spans="1:9" ht="20.100000000000001" customHeight="1">
      <c r="A89" s="103" t="s">
        <v>389</v>
      </c>
      <c r="B89" s="116"/>
      <c r="C89" s="294" t="s">
        <v>83</v>
      </c>
      <c r="D89" s="294"/>
      <c r="E89" s="294"/>
      <c r="F89" s="141"/>
      <c r="G89" s="295" t="s">
        <v>114</v>
      </c>
      <c r="H89" s="295"/>
      <c r="I89" s="295"/>
    </row>
    <row r="90" spans="1:9">
      <c r="C90" s="224"/>
    </row>
    <row r="91" spans="1:9">
      <c r="C91" s="224"/>
    </row>
    <row r="92" spans="1:9">
      <c r="C92" s="224"/>
    </row>
    <row r="93" spans="1:9">
      <c r="C93" s="224"/>
    </row>
    <row r="94" spans="1:9">
      <c r="C94" s="224"/>
    </row>
    <row r="95" spans="1:9">
      <c r="C95" s="224"/>
    </row>
    <row r="96" spans="1:9">
      <c r="C96" s="224"/>
    </row>
    <row r="97" spans="3:3">
      <c r="C97" s="224"/>
    </row>
    <row r="98" spans="3:3">
      <c r="C98" s="224"/>
    </row>
    <row r="99" spans="3:3">
      <c r="C99" s="224"/>
    </row>
    <row r="100" spans="3:3">
      <c r="C100" s="224"/>
    </row>
    <row r="101" spans="3:3">
      <c r="C101" s="224"/>
    </row>
    <row r="102" spans="3:3">
      <c r="C102" s="224"/>
    </row>
    <row r="103" spans="3:3">
      <c r="C103" s="224"/>
    </row>
    <row r="104" spans="3:3">
      <c r="C104" s="224"/>
    </row>
    <row r="105" spans="3:3">
      <c r="C105" s="224"/>
    </row>
    <row r="106" spans="3:3">
      <c r="C106" s="224"/>
    </row>
    <row r="107" spans="3:3">
      <c r="C107" s="224"/>
    </row>
    <row r="108" spans="3:3">
      <c r="C108" s="224"/>
    </row>
    <row r="109" spans="3:3">
      <c r="C109" s="224"/>
    </row>
    <row r="110" spans="3:3">
      <c r="C110" s="224"/>
    </row>
    <row r="111" spans="3:3">
      <c r="C111" s="224"/>
    </row>
    <row r="112" spans="3:3">
      <c r="C112" s="224"/>
    </row>
    <row r="113" spans="3:3">
      <c r="C113" s="224"/>
    </row>
    <row r="114" spans="3:3">
      <c r="C114" s="224"/>
    </row>
    <row r="115" spans="3:3">
      <c r="C115" s="224"/>
    </row>
    <row r="116" spans="3:3">
      <c r="C116" s="224"/>
    </row>
    <row r="117" spans="3:3">
      <c r="C117" s="224"/>
    </row>
    <row r="118" spans="3:3">
      <c r="C118" s="224"/>
    </row>
    <row r="119" spans="3:3">
      <c r="C119" s="224"/>
    </row>
    <row r="120" spans="3:3">
      <c r="C120" s="224"/>
    </row>
  </sheetData>
  <sheetProtection formatCells="0" formatColumns="0" formatRows="0" insertRows="0"/>
  <mergeCells count="14">
    <mergeCell ref="C89:E89"/>
    <mergeCell ref="G89:I89"/>
    <mergeCell ref="A25:I25"/>
    <mergeCell ref="A6:I6"/>
    <mergeCell ref="A50:I50"/>
    <mergeCell ref="C88:E88"/>
    <mergeCell ref="G88:I88"/>
    <mergeCell ref="A1:I1"/>
    <mergeCell ref="A3:A4"/>
    <mergeCell ref="B3:B4"/>
    <mergeCell ref="C3:C4"/>
    <mergeCell ref="D3:D4"/>
    <mergeCell ref="E3:E4"/>
    <mergeCell ref="F3:I3"/>
  </mergeCells>
  <phoneticPr fontId="3" type="noConversion"/>
  <pageMargins left="0.78740157480314965" right="0.39370078740157483" top="0.47244094488188981" bottom="0.47244094488188981" header="0.19685039370078741" footer="0.23622047244094491"/>
  <pageSetup paperSize="9" scale="5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P182"/>
  <sheetViews>
    <sheetView zoomScale="75" zoomScaleNormal="75" zoomScaleSheetLayoutView="80" workbookViewId="0">
      <selection activeCell="G8" sqref="G8:I9"/>
    </sheetView>
  </sheetViews>
  <sheetFormatPr defaultRowHeight="18.75"/>
  <cols>
    <col min="1" max="1" width="45" style="2" customWidth="1"/>
    <col min="2" max="2" width="11.7109375" style="25" customWidth="1"/>
    <col min="3" max="4" width="16" style="25" customWidth="1"/>
    <col min="5" max="5" width="15.28515625" style="25" customWidth="1"/>
    <col min="6" max="7" width="16.28515625" style="2" customWidth="1"/>
    <col min="8" max="8" width="15.85546875" style="2" customWidth="1"/>
    <col min="9" max="9" width="15.28515625" style="2" customWidth="1"/>
    <col min="10" max="10" width="9.5703125" style="2" customWidth="1"/>
    <col min="11" max="11" width="9.85546875" style="2" customWidth="1"/>
    <col min="12" max="16384" width="9.140625" style="2"/>
  </cols>
  <sheetData>
    <row r="1" spans="1:16">
      <c r="A1" s="293" t="s">
        <v>229</v>
      </c>
      <c r="B1" s="293"/>
      <c r="C1" s="293"/>
      <c r="D1" s="293"/>
      <c r="E1" s="293"/>
      <c r="F1" s="293"/>
      <c r="G1" s="293"/>
      <c r="H1" s="293"/>
      <c r="I1" s="293"/>
    </row>
    <row r="2" spans="1:16">
      <c r="A2" s="334"/>
      <c r="B2" s="334"/>
      <c r="C2" s="334"/>
      <c r="D2" s="334"/>
      <c r="E2" s="334"/>
      <c r="F2" s="334"/>
      <c r="G2" s="334"/>
      <c r="H2" s="334"/>
      <c r="I2" s="334"/>
    </row>
    <row r="3" spans="1:16" ht="43.5" customHeight="1">
      <c r="A3" s="318" t="s">
        <v>275</v>
      </c>
      <c r="B3" s="314" t="s">
        <v>18</v>
      </c>
      <c r="C3" s="314" t="s">
        <v>32</v>
      </c>
      <c r="D3" s="314" t="s">
        <v>40</v>
      </c>
      <c r="E3" s="324" t="s">
        <v>181</v>
      </c>
      <c r="F3" s="314" t="s">
        <v>369</v>
      </c>
      <c r="G3" s="314"/>
      <c r="H3" s="314"/>
      <c r="I3" s="314"/>
    </row>
    <row r="4" spans="1:16" ht="56.25" customHeight="1">
      <c r="A4" s="318"/>
      <c r="B4" s="314"/>
      <c r="C4" s="314"/>
      <c r="D4" s="314"/>
      <c r="E4" s="324"/>
      <c r="F4" s="13" t="s">
        <v>378</v>
      </c>
      <c r="G4" s="13" t="s">
        <v>371</v>
      </c>
      <c r="H4" s="13" t="s">
        <v>372</v>
      </c>
      <c r="I4" s="13" t="s">
        <v>85</v>
      </c>
    </row>
    <row r="5" spans="1:16" ht="18" customHeight="1">
      <c r="A5" s="6">
        <v>1</v>
      </c>
      <c r="B5" s="7">
        <v>2</v>
      </c>
      <c r="C5" s="7">
        <v>3</v>
      </c>
      <c r="D5" s="7">
        <v>4</v>
      </c>
      <c r="E5" s="7">
        <v>5</v>
      </c>
      <c r="F5" s="7">
        <v>6</v>
      </c>
      <c r="G5" s="7">
        <v>7</v>
      </c>
      <c r="H5" s="7">
        <v>8</v>
      </c>
      <c r="I5" s="7">
        <v>9</v>
      </c>
    </row>
    <row r="6" spans="1:16" s="5" customFormat="1" ht="42.75" customHeight="1">
      <c r="A6" s="8" t="s">
        <v>87</v>
      </c>
      <c r="B6" s="79">
        <v>4000</v>
      </c>
      <c r="C6" s="174">
        <f t="shared" ref="C6:I6" si="0">SUM(C7:C11)</f>
        <v>61</v>
      </c>
      <c r="D6" s="174">
        <f t="shared" si="0"/>
        <v>170</v>
      </c>
      <c r="E6" s="174">
        <f t="shared" si="0"/>
        <v>114</v>
      </c>
      <c r="F6" s="174">
        <f t="shared" si="0"/>
        <v>0</v>
      </c>
      <c r="G6" s="174">
        <f t="shared" si="0"/>
        <v>0</v>
      </c>
      <c r="H6" s="174">
        <f t="shared" si="0"/>
        <v>0</v>
      </c>
      <c r="I6" s="174">
        <f t="shared" si="0"/>
        <v>0</v>
      </c>
    </row>
    <row r="7" spans="1:16" ht="20.100000000000001" customHeight="1">
      <c r="A7" s="8" t="s">
        <v>1</v>
      </c>
      <c r="B7" s="80" t="s">
        <v>239</v>
      </c>
      <c r="C7" s="173"/>
      <c r="D7" s="173"/>
      <c r="E7" s="173"/>
      <c r="F7" s="173"/>
      <c r="G7" s="173"/>
      <c r="H7" s="173"/>
      <c r="I7" s="173"/>
    </row>
    <row r="8" spans="1:16" ht="37.5">
      <c r="A8" s="8" t="s">
        <v>2</v>
      </c>
      <c r="B8" s="79">
        <v>4020</v>
      </c>
      <c r="C8" s="173"/>
      <c r="D8" s="173">
        <v>142</v>
      </c>
      <c r="E8" s="173">
        <v>99</v>
      </c>
      <c r="F8" s="173"/>
      <c r="G8" s="173"/>
      <c r="H8" s="173"/>
      <c r="I8" s="173"/>
      <c r="P8" s="21"/>
    </row>
    <row r="9" spans="1:16" ht="37.5">
      <c r="A9" s="8" t="s">
        <v>31</v>
      </c>
      <c r="B9" s="80">
        <v>4030</v>
      </c>
      <c r="C9" s="173">
        <v>61</v>
      </c>
      <c r="D9" s="173">
        <v>28</v>
      </c>
      <c r="E9" s="173">
        <v>15</v>
      </c>
      <c r="F9" s="207"/>
      <c r="G9" s="207"/>
      <c r="H9" s="207"/>
      <c r="I9" s="207"/>
      <c r="O9" s="21"/>
    </row>
    <row r="10" spans="1:16" ht="37.5">
      <c r="A10" s="8" t="s">
        <v>3</v>
      </c>
      <c r="B10" s="79">
        <v>4040</v>
      </c>
      <c r="C10" s="173"/>
      <c r="D10" s="173"/>
      <c r="E10" s="173"/>
      <c r="F10" s="173"/>
      <c r="G10" s="173"/>
      <c r="H10" s="173"/>
      <c r="I10" s="173"/>
    </row>
    <row r="11" spans="1:16" ht="56.25">
      <c r="A11" s="8" t="s">
        <v>73</v>
      </c>
      <c r="B11" s="80">
        <v>4050</v>
      </c>
      <c r="C11" s="173"/>
      <c r="D11" s="173"/>
      <c r="E11" s="173"/>
      <c r="F11" s="173"/>
      <c r="G11" s="173"/>
      <c r="H11" s="173"/>
      <c r="I11" s="173"/>
    </row>
    <row r="12" spans="1:16" ht="20.100000000000001" customHeight="1">
      <c r="A12" s="116"/>
      <c r="B12" s="116"/>
      <c r="C12" s="116"/>
      <c r="D12" s="116"/>
      <c r="E12" s="116"/>
      <c r="F12" s="156"/>
      <c r="G12" s="156"/>
      <c r="H12" s="156"/>
      <c r="I12" s="156"/>
    </row>
    <row r="13" spans="1:16" ht="20.100000000000001" customHeight="1">
      <c r="A13" s="116"/>
      <c r="B13" s="116"/>
      <c r="C13" s="116"/>
      <c r="D13" s="116"/>
      <c r="E13" s="116"/>
      <c r="F13" s="156"/>
      <c r="G13" s="156"/>
      <c r="H13" s="156"/>
      <c r="I13" s="156"/>
    </row>
    <row r="14" spans="1:16" s="1" customFormat="1">
      <c r="A14" s="132"/>
      <c r="B14" s="146"/>
      <c r="C14" s="116"/>
      <c r="D14" s="116"/>
      <c r="E14" s="116"/>
      <c r="F14" s="116"/>
      <c r="G14" s="116"/>
      <c r="H14" s="116"/>
      <c r="I14" s="116"/>
      <c r="J14" s="2"/>
    </row>
    <row r="15" spans="1:16" ht="25.5">
      <c r="A15" s="138" t="s">
        <v>418</v>
      </c>
      <c r="B15" s="139"/>
      <c r="C15" s="303" t="s">
        <v>118</v>
      </c>
      <c r="D15" s="304"/>
      <c r="E15" s="304"/>
      <c r="F15" s="140"/>
      <c r="G15" s="333" t="s">
        <v>451</v>
      </c>
      <c r="H15" s="333"/>
      <c r="I15" s="333"/>
    </row>
    <row r="16" spans="1:16" s="1" customFormat="1" ht="20.100000000000001" customHeight="1">
      <c r="A16" s="117" t="s">
        <v>82</v>
      </c>
      <c r="B16" s="116"/>
      <c r="C16" s="294" t="s">
        <v>83</v>
      </c>
      <c r="D16" s="294"/>
      <c r="E16" s="294"/>
      <c r="F16" s="141"/>
      <c r="G16" s="295" t="s">
        <v>114</v>
      </c>
      <c r="H16" s="295"/>
      <c r="I16" s="295"/>
    </row>
    <row r="17" spans="1:9">
      <c r="A17" s="157"/>
      <c r="B17" s="117"/>
      <c r="C17" s="117"/>
      <c r="D17" s="117"/>
      <c r="E17" s="117"/>
      <c r="F17" s="116"/>
      <c r="G17" s="116"/>
      <c r="H17" s="116"/>
      <c r="I17" s="116"/>
    </row>
    <row r="18" spans="1:9">
      <c r="A18" s="157"/>
      <c r="B18" s="117"/>
      <c r="C18" s="117"/>
      <c r="D18" s="117"/>
      <c r="E18" s="117"/>
      <c r="F18" s="116"/>
      <c r="G18" s="116"/>
      <c r="H18" s="116"/>
      <c r="I18" s="116"/>
    </row>
    <row r="19" spans="1:9">
      <c r="A19" s="51"/>
    </row>
    <row r="20" spans="1:9">
      <c r="A20" s="51"/>
    </row>
    <row r="21" spans="1:9">
      <c r="A21" s="51"/>
    </row>
    <row r="22" spans="1:9">
      <c r="A22" s="51"/>
    </row>
    <row r="23" spans="1:9">
      <c r="A23" s="51"/>
    </row>
    <row r="24" spans="1:9">
      <c r="A24" s="51"/>
    </row>
    <row r="25" spans="1:9">
      <c r="A25" s="51"/>
    </row>
    <row r="26" spans="1:9">
      <c r="A26" s="51"/>
    </row>
    <row r="27" spans="1:9">
      <c r="A27" s="51"/>
    </row>
    <row r="28" spans="1:9">
      <c r="A28" s="51"/>
    </row>
    <row r="29" spans="1:9">
      <c r="A29" s="51"/>
    </row>
    <row r="30" spans="1:9">
      <c r="A30" s="51"/>
    </row>
    <row r="31" spans="1:9">
      <c r="A31" s="51"/>
    </row>
    <row r="32" spans="1:9">
      <c r="A32" s="51"/>
    </row>
    <row r="33" spans="1:1">
      <c r="A33" s="51"/>
    </row>
    <row r="34" spans="1:1">
      <c r="A34" s="51"/>
    </row>
    <row r="35" spans="1:1">
      <c r="A35" s="51"/>
    </row>
    <row r="36" spans="1:1">
      <c r="A36" s="51"/>
    </row>
    <row r="37" spans="1:1">
      <c r="A37" s="51"/>
    </row>
    <row r="38" spans="1:1">
      <c r="A38" s="51"/>
    </row>
    <row r="39" spans="1:1">
      <c r="A39" s="51"/>
    </row>
    <row r="40" spans="1:1">
      <c r="A40" s="51"/>
    </row>
    <row r="41" spans="1:1">
      <c r="A41" s="51"/>
    </row>
    <row r="42" spans="1:1">
      <c r="A42" s="51"/>
    </row>
    <row r="43" spans="1:1">
      <c r="A43" s="51"/>
    </row>
    <row r="44" spans="1:1">
      <c r="A44" s="51"/>
    </row>
    <row r="45" spans="1:1">
      <c r="A45" s="51"/>
    </row>
    <row r="46" spans="1:1">
      <c r="A46" s="51"/>
    </row>
    <row r="47" spans="1:1">
      <c r="A47" s="51"/>
    </row>
    <row r="48" spans="1:1">
      <c r="A48" s="51"/>
    </row>
    <row r="49" spans="1:1">
      <c r="A49" s="51"/>
    </row>
    <row r="50" spans="1:1">
      <c r="A50" s="51"/>
    </row>
    <row r="51" spans="1:1">
      <c r="A51" s="51"/>
    </row>
    <row r="52" spans="1:1">
      <c r="A52" s="51"/>
    </row>
    <row r="53" spans="1:1">
      <c r="A53" s="51"/>
    </row>
    <row r="54" spans="1:1">
      <c r="A54" s="51"/>
    </row>
    <row r="55" spans="1:1">
      <c r="A55" s="51"/>
    </row>
    <row r="56" spans="1:1">
      <c r="A56" s="51"/>
    </row>
    <row r="57" spans="1:1">
      <c r="A57" s="51"/>
    </row>
    <row r="58" spans="1:1">
      <c r="A58" s="51"/>
    </row>
    <row r="59" spans="1:1">
      <c r="A59" s="51"/>
    </row>
    <row r="60" spans="1:1">
      <c r="A60" s="51"/>
    </row>
    <row r="61" spans="1:1">
      <c r="A61" s="51"/>
    </row>
    <row r="62" spans="1:1">
      <c r="A62" s="51"/>
    </row>
    <row r="63" spans="1:1">
      <c r="A63" s="51"/>
    </row>
    <row r="64" spans="1:1">
      <c r="A64" s="51"/>
    </row>
    <row r="65" spans="1:1">
      <c r="A65" s="51"/>
    </row>
    <row r="66" spans="1:1">
      <c r="A66" s="51"/>
    </row>
    <row r="67" spans="1:1">
      <c r="A67" s="51"/>
    </row>
    <row r="68" spans="1:1">
      <c r="A68" s="51"/>
    </row>
    <row r="69" spans="1:1">
      <c r="A69" s="51"/>
    </row>
    <row r="70" spans="1:1">
      <c r="A70" s="51"/>
    </row>
    <row r="71" spans="1:1">
      <c r="A71" s="51"/>
    </row>
    <row r="72" spans="1:1">
      <c r="A72" s="51"/>
    </row>
    <row r="73" spans="1:1">
      <c r="A73" s="51"/>
    </row>
    <row r="74" spans="1:1">
      <c r="A74" s="51"/>
    </row>
    <row r="75" spans="1:1">
      <c r="A75" s="51"/>
    </row>
    <row r="76" spans="1:1">
      <c r="A76" s="51"/>
    </row>
    <row r="77" spans="1:1">
      <c r="A77" s="51"/>
    </row>
    <row r="78" spans="1:1">
      <c r="A78" s="51"/>
    </row>
    <row r="79" spans="1:1">
      <c r="A79" s="51"/>
    </row>
    <row r="80" spans="1:1">
      <c r="A80" s="51"/>
    </row>
    <row r="81" spans="1:1">
      <c r="A81" s="51"/>
    </row>
    <row r="82" spans="1:1">
      <c r="A82" s="51"/>
    </row>
    <row r="83" spans="1:1">
      <c r="A83" s="51"/>
    </row>
    <row r="84" spans="1:1">
      <c r="A84" s="51"/>
    </row>
    <row r="85" spans="1:1">
      <c r="A85" s="51"/>
    </row>
    <row r="86" spans="1:1">
      <c r="A86" s="51"/>
    </row>
    <row r="87" spans="1:1">
      <c r="A87" s="51"/>
    </row>
    <row r="88" spans="1:1">
      <c r="A88" s="51"/>
    </row>
    <row r="89" spans="1:1">
      <c r="A89" s="51"/>
    </row>
    <row r="90" spans="1:1">
      <c r="A90" s="51"/>
    </row>
    <row r="91" spans="1:1">
      <c r="A91" s="51"/>
    </row>
    <row r="92" spans="1:1">
      <c r="A92" s="51"/>
    </row>
    <row r="93" spans="1:1">
      <c r="A93" s="51"/>
    </row>
    <row r="94" spans="1:1">
      <c r="A94" s="51"/>
    </row>
    <row r="95" spans="1:1">
      <c r="A95" s="51"/>
    </row>
    <row r="96" spans="1:1">
      <c r="A96" s="51"/>
    </row>
    <row r="97" spans="1:1">
      <c r="A97" s="51"/>
    </row>
    <row r="98" spans="1:1">
      <c r="A98" s="51"/>
    </row>
    <row r="99" spans="1:1">
      <c r="A99" s="51"/>
    </row>
    <row r="100" spans="1:1">
      <c r="A100" s="51"/>
    </row>
    <row r="101" spans="1:1">
      <c r="A101" s="51"/>
    </row>
    <row r="102" spans="1:1">
      <c r="A102" s="51"/>
    </row>
    <row r="103" spans="1:1">
      <c r="A103" s="51"/>
    </row>
    <row r="104" spans="1:1">
      <c r="A104" s="51"/>
    </row>
    <row r="105" spans="1:1">
      <c r="A105" s="51"/>
    </row>
    <row r="106" spans="1:1">
      <c r="A106" s="51"/>
    </row>
    <row r="107" spans="1:1">
      <c r="A107" s="51"/>
    </row>
    <row r="108" spans="1:1">
      <c r="A108" s="51"/>
    </row>
    <row r="109" spans="1:1">
      <c r="A109" s="51"/>
    </row>
    <row r="110" spans="1:1">
      <c r="A110" s="51"/>
    </row>
    <row r="111" spans="1:1">
      <c r="A111" s="51"/>
    </row>
    <row r="112" spans="1:1">
      <c r="A112" s="51"/>
    </row>
    <row r="113" spans="1:1">
      <c r="A113" s="51"/>
    </row>
    <row r="114" spans="1:1">
      <c r="A114" s="51"/>
    </row>
    <row r="115" spans="1:1">
      <c r="A115" s="51"/>
    </row>
    <row r="116" spans="1:1">
      <c r="A116" s="51"/>
    </row>
    <row r="117" spans="1:1">
      <c r="A117" s="51"/>
    </row>
    <row r="118" spans="1:1">
      <c r="A118" s="51"/>
    </row>
    <row r="119" spans="1:1">
      <c r="A119" s="51"/>
    </row>
    <row r="120" spans="1:1">
      <c r="A120" s="51"/>
    </row>
    <row r="121" spans="1:1">
      <c r="A121" s="51"/>
    </row>
    <row r="122" spans="1:1">
      <c r="A122" s="51"/>
    </row>
    <row r="123" spans="1:1">
      <c r="A123" s="51"/>
    </row>
    <row r="124" spans="1:1">
      <c r="A124" s="51"/>
    </row>
    <row r="125" spans="1:1">
      <c r="A125" s="51"/>
    </row>
    <row r="126" spans="1:1">
      <c r="A126" s="51"/>
    </row>
    <row r="127" spans="1:1">
      <c r="A127" s="51"/>
    </row>
    <row r="128" spans="1:1">
      <c r="A128" s="51"/>
    </row>
    <row r="129" spans="1:1">
      <c r="A129" s="51"/>
    </row>
    <row r="130" spans="1:1">
      <c r="A130" s="51"/>
    </row>
    <row r="131" spans="1:1">
      <c r="A131" s="51"/>
    </row>
    <row r="132" spans="1:1">
      <c r="A132" s="51"/>
    </row>
    <row r="133" spans="1:1">
      <c r="A133" s="51"/>
    </row>
    <row r="134" spans="1:1">
      <c r="A134" s="51"/>
    </row>
    <row r="135" spans="1:1">
      <c r="A135" s="51"/>
    </row>
    <row r="136" spans="1:1">
      <c r="A136" s="51"/>
    </row>
    <row r="137" spans="1:1">
      <c r="A137" s="51"/>
    </row>
    <row r="138" spans="1:1">
      <c r="A138" s="51"/>
    </row>
    <row r="139" spans="1:1">
      <c r="A139" s="51"/>
    </row>
    <row r="140" spans="1:1">
      <c r="A140" s="51"/>
    </row>
    <row r="141" spans="1:1">
      <c r="A141" s="51"/>
    </row>
    <row r="142" spans="1:1">
      <c r="A142" s="51"/>
    </row>
    <row r="143" spans="1:1">
      <c r="A143" s="51"/>
    </row>
    <row r="144" spans="1:1">
      <c r="A144" s="51"/>
    </row>
    <row r="145" spans="1:1">
      <c r="A145" s="51"/>
    </row>
    <row r="146" spans="1:1">
      <c r="A146" s="51"/>
    </row>
    <row r="147" spans="1:1">
      <c r="A147" s="51"/>
    </row>
    <row r="148" spans="1:1">
      <c r="A148" s="51"/>
    </row>
    <row r="149" spans="1:1">
      <c r="A149" s="51"/>
    </row>
    <row r="150" spans="1:1">
      <c r="A150" s="51"/>
    </row>
    <row r="151" spans="1:1">
      <c r="A151" s="51"/>
    </row>
    <row r="152" spans="1:1">
      <c r="A152" s="51"/>
    </row>
    <row r="153" spans="1:1">
      <c r="A153" s="51"/>
    </row>
    <row r="154" spans="1:1">
      <c r="A154" s="51"/>
    </row>
    <row r="155" spans="1:1">
      <c r="A155" s="51"/>
    </row>
    <row r="156" spans="1:1">
      <c r="A156" s="51"/>
    </row>
    <row r="157" spans="1:1">
      <c r="A157" s="51"/>
    </row>
    <row r="158" spans="1:1">
      <c r="A158" s="51"/>
    </row>
    <row r="159" spans="1:1">
      <c r="A159" s="51"/>
    </row>
    <row r="160" spans="1:1">
      <c r="A160" s="51"/>
    </row>
    <row r="161" spans="1:1">
      <c r="A161" s="51"/>
    </row>
    <row r="162" spans="1:1">
      <c r="A162" s="51"/>
    </row>
    <row r="163" spans="1:1">
      <c r="A163" s="51"/>
    </row>
    <row r="164" spans="1:1">
      <c r="A164" s="51"/>
    </row>
    <row r="165" spans="1:1">
      <c r="A165" s="51"/>
    </row>
    <row r="166" spans="1:1">
      <c r="A166" s="51"/>
    </row>
    <row r="167" spans="1:1">
      <c r="A167" s="51"/>
    </row>
    <row r="168" spans="1:1">
      <c r="A168" s="51"/>
    </row>
    <row r="169" spans="1:1">
      <c r="A169" s="51"/>
    </row>
    <row r="170" spans="1:1">
      <c r="A170" s="51"/>
    </row>
    <row r="171" spans="1:1">
      <c r="A171" s="51"/>
    </row>
    <row r="172" spans="1:1">
      <c r="A172" s="51"/>
    </row>
    <row r="173" spans="1:1">
      <c r="A173" s="51"/>
    </row>
    <row r="174" spans="1:1">
      <c r="A174" s="51"/>
    </row>
    <row r="175" spans="1:1">
      <c r="A175" s="51"/>
    </row>
    <row r="176" spans="1:1">
      <c r="A176" s="51"/>
    </row>
    <row r="177" spans="1:1">
      <c r="A177" s="51"/>
    </row>
    <row r="178" spans="1:1">
      <c r="A178" s="51"/>
    </row>
    <row r="179" spans="1:1">
      <c r="A179" s="51"/>
    </row>
    <row r="180" spans="1:1">
      <c r="A180" s="51"/>
    </row>
    <row r="181" spans="1:1">
      <c r="A181" s="51"/>
    </row>
    <row r="182" spans="1:1">
      <c r="A182" s="51"/>
    </row>
  </sheetData>
  <sheetProtection formatCells="0" formatColumns="0" formatRows="0"/>
  <mergeCells count="12">
    <mergeCell ref="A1:I1"/>
    <mergeCell ref="B3:B4"/>
    <mergeCell ref="C3:C4"/>
    <mergeCell ref="D3:D4"/>
    <mergeCell ref="A2:I2"/>
    <mergeCell ref="F3:I3"/>
    <mergeCell ref="E3:E4"/>
    <mergeCell ref="C15:E15"/>
    <mergeCell ref="G15:I15"/>
    <mergeCell ref="C16:E16"/>
    <mergeCell ref="G16:I16"/>
    <mergeCell ref="A3:A4"/>
  </mergeCells>
  <phoneticPr fontId="0" type="noConversion"/>
  <pageMargins left="0.78740157480314965" right="0.39370078740157483" top="0.59055118110236227" bottom="0.59055118110236227" header="0.27559055118110237" footer="0.31496062992125984"/>
  <pageSetup paperSize="9" scale="50" firstPageNumber="9" orientation="portrait" useFirstPageNumber="1" r:id="rId1"/>
  <headerFooter alignWithMargins="0"/>
  <ignoredErrors>
    <ignoredError sqref="B7"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J31"/>
  <sheetViews>
    <sheetView zoomScale="60" zoomScaleNormal="60" zoomScaleSheetLayoutView="70" workbookViewId="0">
      <pane ySplit="5" topLeftCell="A6" activePane="bottomLeft" state="frozen"/>
      <selection pane="bottomLeft" activeCell="G10" sqref="G10"/>
    </sheetView>
  </sheetViews>
  <sheetFormatPr defaultRowHeight="12.75"/>
  <cols>
    <col min="1" max="1" width="61" style="32" customWidth="1"/>
    <col min="2" max="2" width="10.140625" style="32" customWidth="1"/>
    <col min="3" max="3" width="15" style="32" customWidth="1"/>
    <col min="4" max="4" width="13.140625" style="32" customWidth="1"/>
    <col min="5" max="5" width="19.7109375" style="32" customWidth="1"/>
    <col min="6" max="6" width="16.140625" style="32" customWidth="1"/>
    <col min="7" max="7" width="14.28515625" style="32" customWidth="1"/>
    <col min="8" max="8" width="34.42578125" style="32" customWidth="1"/>
    <col min="9" max="9" width="9.5703125" style="32" customWidth="1"/>
    <col min="10" max="16384" width="9.140625" style="32"/>
  </cols>
  <sheetData>
    <row r="1" spans="1:8" ht="25.5" customHeight="1">
      <c r="A1" s="335" t="s">
        <v>231</v>
      </c>
      <c r="B1" s="335"/>
      <c r="C1" s="335"/>
      <c r="D1" s="335"/>
      <c r="E1" s="335"/>
      <c r="F1" s="335"/>
      <c r="G1" s="335"/>
      <c r="H1" s="335"/>
    </row>
    <row r="2" spans="1:8" ht="16.5" customHeight="1"/>
    <row r="3" spans="1:8" ht="45" customHeight="1">
      <c r="A3" s="336" t="s">
        <v>275</v>
      </c>
      <c r="B3" s="336" t="s">
        <v>0</v>
      </c>
      <c r="C3" s="336" t="s">
        <v>109</v>
      </c>
      <c r="D3" s="336" t="s">
        <v>32</v>
      </c>
      <c r="E3" s="336" t="s">
        <v>110</v>
      </c>
      <c r="F3" s="338" t="s">
        <v>181</v>
      </c>
      <c r="G3" s="336" t="s">
        <v>111</v>
      </c>
      <c r="H3" s="336" t="s">
        <v>112</v>
      </c>
    </row>
    <row r="4" spans="1:8" ht="52.5" customHeight="1">
      <c r="A4" s="337"/>
      <c r="B4" s="337"/>
      <c r="C4" s="337"/>
      <c r="D4" s="337"/>
      <c r="E4" s="337"/>
      <c r="F4" s="339"/>
      <c r="G4" s="337"/>
      <c r="H4" s="337"/>
    </row>
    <row r="5" spans="1:8" s="64" customFormat="1" ht="18" customHeight="1">
      <c r="A5" s="41">
        <v>1</v>
      </c>
      <c r="B5" s="41">
        <v>2</v>
      </c>
      <c r="C5" s="41">
        <v>3</v>
      </c>
      <c r="D5" s="41">
        <v>4</v>
      </c>
      <c r="E5" s="41">
        <v>5</v>
      </c>
      <c r="F5" s="41">
        <v>6</v>
      </c>
      <c r="G5" s="41">
        <v>7</v>
      </c>
      <c r="H5" s="41">
        <v>8</v>
      </c>
    </row>
    <row r="6" spans="1:8" s="64" customFormat="1" ht="20.100000000000001" customHeight="1">
      <c r="A6" s="81" t="s">
        <v>203</v>
      </c>
      <c r="B6" s="63"/>
      <c r="C6" s="41"/>
      <c r="D6" s="41"/>
      <c r="E6" s="41"/>
      <c r="F6" s="41"/>
      <c r="G6" s="41"/>
      <c r="H6" s="41"/>
    </row>
    <row r="7" spans="1:8" ht="75">
      <c r="A7" s="8" t="s">
        <v>354</v>
      </c>
      <c r="B7" s="7">
        <v>5000</v>
      </c>
      <c r="C7" s="83" t="s">
        <v>342</v>
      </c>
      <c r="D7" s="99" t="s">
        <v>419</v>
      </c>
      <c r="E7" s="158" t="s">
        <v>419</v>
      </c>
      <c r="F7" s="99" t="s">
        <v>419</v>
      </c>
      <c r="G7" s="99" t="s">
        <v>419</v>
      </c>
      <c r="H7" s="92"/>
    </row>
    <row r="8" spans="1:8" ht="63.95" customHeight="1">
      <c r="A8" s="8" t="s">
        <v>355</v>
      </c>
      <c r="B8" s="7">
        <v>5010</v>
      </c>
      <c r="C8" s="83" t="s">
        <v>342</v>
      </c>
      <c r="D8" s="99" t="s">
        <v>419</v>
      </c>
      <c r="E8" s="158" t="s">
        <v>419</v>
      </c>
      <c r="F8" s="99" t="s">
        <v>419</v>
      </c>
      <c r="G8" s="99" t="s">
        <v>419</v>
      </c>
      <c r="H8" s="92"/>
    </row>
    <row r="9" spans="1:8" ht="56.25">
      <c r="A9" s="94" t="s">
        <v>361</v>
      </c>
      <c r="B9" s="7">
        <v>5020</v>
      </c>
      <c r="C9" s="83" t="s">
        <v>342</v>
      </c>
      <c r="D9" s="186">
        <v>0</v>
      </c>
      <c r="E9" s="187">
        <v>0</v>
      </c>
      <c r="F9" s="186">
        <f>'Осн. фін. пок.'!F22/'Осн. фін. пок.'!F48</f>
        <v>-0.19457524957619138</v>
      </c>
      <c r="G9" s="186">
        <f>'Осн. фін. пок.'!E22/'Осн. фін. пок.'!E48</f>
        <v>-0.19398752127056154</v>
      </c>
      <c r="H9" s="92" t="s">
        <v>343</v>
      </c>
    </row>
    <row r="10" spans="1:8" ht="56.25">
      <c r="A10" s="94" t="s">
        <v>362</v>
      </c>
      <c r="B10" s="7">
        <v>5030</v>
      </c>
      <c r="C10" s="83" t="s">
        <v>342</v>
      </c>
      <c r="D10" s="186">
        <v>0</v>
      </c>
      <c r="E10" s="187">
        <v>0</v>
      </c>
      <c r="F10" s="186">
        <f>'Осн. фін. пок.'!F22/'Осн. фін. пок.'!F54</f>
        <v>-0.19857747020376779</v>
      </c>
      <c r="G10" s="186">
        <f>'Осн. фін. пок.'!E22/'Осн. фін. пок.'!E54</f>
        <v>-0.1972318339100346</v>
      </c>
      <c r="H10" s="92"/>
    </row>
    <row r="11" spans="1:8" ht="75">
      <c r="A11" s="94" t="s">
        <v>363</v>
      </c>
      <c r="B11" s="7">
        <v>5040</v>
      </c>
      <c r="C11" s="83" t="s">
        <v>113</v>
      </c>
      <c r="D11" s="99" t="s">
        <v>419</v>
      </c>
      <c r="E11" s="158" t="s">
        <v>419</v>
      </c>
      <c r="F11" s="99" t="s">
        <v>419</v>
      </c>
      <c r="G11" s="99" t="s">
        <v>419</v>
      </c>
      <c r="H11" s="92" t="s">
        <v>344</v>
      </c>
    </row>
    <row r="12" spans="1:8" ht="20.100000000000001" customHeight="1">
      <c r="A12" s="81" t="s">
        <v>205</v>
      </c>
      <c r="B12" s="7"/>
      <c r="C12" s="84"/>
      <c r="D12" s="93"/>
      <c r="E12" s="158"/>
      <c r="F12" s="93"/>
      <c r="G12" s="93"/>
      <c r="H12" s="92"/>
    </row>
    <row r="13" spans="1:8" ht="63.95" customHeight="1">
      <c r="A13" s="82" t="s">
        <v>312</v>
      </c>
      <c r="B13" s="7">
        <v>5100</v>
      </c>
      <c r="C13" s="83"/>
      <c r="D13" s="99">
        <f>('Осн. фін. пок.'!C49+'Осн. фін. пок.'!C50)/'Осн. фін. пок.'!C16</f>
        <v>1.8292682926829269</v>
      </c>
      <c r="E13" s="158">
        <f>('Осн. фін. пок.'!D49+'Осн. фін. пок.'!D50)/'Осн. фін. пок.'!D16</f>
        <v>-0.10696095076400679</v>
      </c>
      <c r="F13" s="99">
        <f>('Осн. фін. пок.'!F49+'Осн. фін. пок.'!F50)/'Осн. фін. пок.'!F16</f>
        <v>-0.10797174571140263</v>
      </c>
      <c r="G13" s="99">
        <f>('Осн. фін. пок.'!E49+'Осн. фін. пок.'!E50)/'Осн. фін. пок.'!E16</f>
        <v>-8.6223984142715565E-2</v>
      </c>
      <c r="H13" s="92"/>
    </row>
    <row r="14" spans="1:8" s="64" customFormat="1" ht="112.5">
      <c r="A14" s="82" t="s">
        <v>313</v>
      </c>
      <c r="B14" s="7">
        <v>5110</v>
      </c>
      <c r="C14" s="83" t="s">
        <v>190</v>
      </c>
      <c r="D14" s="99" t="s">
        <v>419</v>
      </c>
      <c r="E14" s="158" t="s">
        <v>419</v>
      </c>
      <c r="F14" s="99" t="s">
        <v>419</v>
      </c>
      <c r="G14" s="99" t="s">
        <v>419</v>
      </c>
      <c r="H14" s="92" t="s">
        <v>345</v>
      </c>
    </row>
    <row r="15" spans="1:8" s="64" customFormat="1" ht="150">
      <c r="A15" s="82" t="s">
        <v>314</v>
      </c>
      <c r="B15" s="7">
        <v>5120</v>
      </c>
      <c r="C15" s="83" t="s">
        <v>190</v>
      </c>
      <c r="D15" s="99" t="s">
        <v>419</v>
      </c>
      <c r="E15" s="158" t="s">
        <v>419</v>
      </c>
      <c r="F15" s="99" t="s">
        <v>419</v>
      </c>
      <c r="G15" s="99" t="s">
        <v>419</v>
      </c>
      <c r="H15" s="92" t="s">
        <v>347</v>
      </c>
    </row>
    <row r="16" spans="1:8" ht="20.100000000000001" customHeight="1">
      <c r="A16" s="81" t="s">
        <v>204</v>
      </c>
      <c r="B16" s="7"/>
      <c r="C16" s="83"/>
      <c r="D16" s="93"/>
      <c r="E16" s="158"/>
      <c r="F16" s="93"/>
      <c r="G16" s="93"/>
      <c r="H16" s="92"/>
    </row>
    <row r="17" spans="1:10" ht="56.25">
      <c r="A17" s="82" t="s">
        <v>315</v>
      </c>
      <c r="B17" s="7">
        <v>5200</v>
      </c>
      <c r="C17" s="83"/>
      <c r="D17" s="99">
        <f>'Осн. фін. пок.'!C39/'I. Фін результат'!C135</f>
        <v>0.75308641975308643</v>
      </c>
      <c r="E17" s="158">
        <v>5.6</v>
      </c>
      <c r="F17" s="99">
        <f>'Осн. фін. пок.'!F39/'I. Фін результат'!E135</f>
        <v>2.7142857142857144</v>
      </c>
      <c r="G17" s="99">
        <f>'Осн. фін. пок.'!E39/'I. Фін результат'!I135</f>
        <v>0</v>
      </c>
      <c r="H17" s="92"/>
    </row>
    <row r="18" spans="1:10" ht="75">
      <c r="A18" s="82" t="s">
        <v>316</v>
      </c>
      <c r="B18" s="7">
        <v>5210</v>
      </c>
      <c r="C18" s="83"/>
      <c r="D18" s="99" t="s">
        <v>419</v>
      </c>
      <c r="E18" s="158" t="s">
        <v>419</v>
      </c>
      <c r="F18" s="99" t="s">
        <v>419</v>
      </c>
      <c r="G18" s="99" t="s">
        <v>419</v>
      </c>
      <c r="H18" s="92"/>
    </row>
    <row r="19" spans="1:10" ht="63.95" customHeight="1">
      <c r="A19" s="82" t="s">
        <v>356</v>
      </c>
      <c r="B19" s="7">
        <v>5220</v>
      </c>
      <c r="C19" s="83" t="s">
        <v>342</v>
      </c>
      <c r="D19" s="158">
        <f>24.8/72.1</f>
        <v>0.34396671289875175</v>
      </c>
      <c r="E19" s="158">
        <v>0.2</v>
      </c>
      <c r="F19" s="158">
        <f>(5.9+'I. Фін результат'!E135)/(23.4+'IV. Кап. інвестиції'!E6)</f>
        <v>0.34861717612809312</v>
      </c>
      <c r="G19" s="158">
        <f>(12.9+' V. Коефіцієнти'!I128)/(53.4)</f>
        <v>0.24157303370786518</v>
      </c>
      <c r="H19" s="92" t="s">
        <v>346</v>
      </c>
    </row>
    <row r="20" spans="1:10" ht="20.100000000000001" customHeight="1">
      <c r="A20" s="63" t="s">
        <v>293</v>
      </c>
      <c r="B20" s="7"/>
      <c r="C20" s="83"/>
      <c r="D20" s="93"/>
      <c r="E20" s="158"/>
      <c r="F20" s="93"/>
      <c r="G20" s="93"/>
      <c r="H20" s="92"/>
    </row>
    <row r="21" spans="1:10" ht="112.5">
      <c r="A21" s="94" t="s">
        <v>357</v>
      </c>
      <c r="B21" s="7">
        <v>5300</v>
      </c>
      <c r="C21" s="83"/>
      <c r="D21" s="158"/>
      <c r="E21" s="158"/>
      <c r="F21" s="158"/>
      <c r="G21" s="158"/>
      <c r="H21" s="159"/>
    </row>
    <row r="22" spans="1:10" ht="20.100000000000001" customHeight="1">
      <c r="A22" s="160"/>
      <c r="B22" s="160"/>
      <c r="C22" s="160"/>
      <c r="D22" s="160"/>
      <c r="E22" s="160"/>
      <c r="F22" s="160"/>
      <c r="G22" s="160"/>
      <c r="H22" s="160"/>
    </row>
    <row r="23" spans="1:10" ht="20.100000000000001" customHeight="1">
      <c r="A23" s="160"/>
      <c r="B23" s="160"/>
      <c r="C23" s="160"/>
      <c r="D23" s="160"/>
      <c r="E23" s="160"/>
      <c r="F23" s="160"/>
      <c r="G23" s="160"/>
      <c r="H23" s="160"/>
    </row>
    <row r="24" spans="1:10" ht="20.100000000000001" customHeight="1">
      <c r="A24" s="160"/>
      <c r="B24" s="160"/>
      <c r="C24" s="160"/>
      <c r="D24" s="160"/>
      <c r="E24" s="160"/>
      <c r="F24" s="160"/>
      <c r="G24" s="160"/>
      <c r="H24" s="160"/>
    </row>
    <row r="25" spans="1:10" s="2" customFormat="1" ht="22.5" customHeight="1">
      <c r="A25" s="138" t="s">
        <v>424</v>
      </c>
      <c r="B25" s="138"/>
      <c r="C25" s="139"/>
      <c r="D25" s="303" t="s">
        <v>118</v>
      </c>
      <c r="E25" s="304"/>
      <c r="F25" s="304"/>
      <c r="G25" s="304"/>
      <c r="H25" s="184" t="s">
        <v>450</v>
      </c>
    </row>
    <row r="26" spans="1:10" s="1" customFormat="1" ht="20.100000000000001" customHeight="1">
      <c r="A26" s="103" t="s">
        <v>271</v>
      </c>
      <c r="B26" s="161"/>
      <c r="C26" s="116"/>
      <c r="D26" s="294" t="s">
        <v>83</v>
      </c>
      <c r="E26" s="294"/>
      <c r="F26" s="294"/>
      <c r="G26" s="294"/>
      <c r="H26" s="146" t="s">
        <v>272</v>
      </c>
      <c r="I26" s="61"/>
      <c r="J26" s="61"/>
    </row>
    <row r="27" spans="1:10">
      <c r="A27" s="160"/>
      <c r="B27" s="160"/>
      <c r="C27" s="160"/>
      <c r="D27" s="160"/>
      <c r="E27" s="160"/>
      <c r="F27" s="160"/>
      <c r="G27" s="160"/>
      <c r="H27" s="160"/>
    </row>
    <row r="28" spans="1:10">
      <c r="A28" s="160"/>
      <c r="B28" s="160"/>
      <c r="C28" s="160"/>
      <c r="D28" s="160"/>
      <c r="E28" s="160"/>
      <c r="F28" s="160"/>
      <c r="G28" s="160"/>
      <c r="H28" s="160"/>
    </row>
    <row r="29" spans="1:10">
      <c r="A29" s="160"/>
      <c r="B29" s="160"/>
      <c r="C29" s="160"/>
      <c r="D29" s="160"/>
      <c r="E29" s="160"/>
      <c r="F29" s="160"/>
      <c r="G29" s="160"/>
      <c r="H29" s="160"/>
    </row>
    <row r="30" spans="1:10">
      <c r="A30" s="160"/>
      <c r="B30" s="160"/>
      <c r="C30" s="160"/>
      <c r="D30" s="160"/>
      <c r="E30" s="160"/>
      <c r="F30" s="160"/>
      <c r="G30" s="160"/>
      <c r="H30" s="160"/>
    </row>
    <row r="31" spans="1:10">
      <c r="A31" s="160"/>
      <c r="B31" s="160"/>
      <c r="C31" s="160"/>
      <c r="D31" s="160"/>
      <c r="E31" s="160"/>
      <c r="F31" s="160"/>
      <c r="G31" s="160"/>
      <c r="H31" s="160"/>
    </row>
  </sheetData>
  <sheetProtection formatCells="0" formatColumns="0" formatRows="0"/>
  <mergeCells count="11">
    <mergeCell ref="A1:H1"/>
    <mergeCell ref="H3:H4"/>
    <mergeCell ref="D25:G25"/>
    <mergeCell ref="D26:G26"/>
    <mergeCell ref="A3:A4"/>
    <mergeCell ref="B3:B4"/>
    <mergeCell ref="C3:C4"/>
    <mergeCell ref="D3:D4"/>
    <mergeCell ref="E3:E4"/>
    <mergeCell ref="F3:F4"/>
    <mergeCell ref="G3:G4"/>
  </mergeCells>
  <phoneticPr fontId="3" type="noConversion"/>
  <pageMargins left="0.78740157480314965" right="0.39370078740157483" top="0.59055118110236227" bottom="0.59055118110236227" header="0.27559055118110237" footer="0.31496062992125984"/>
  <pageSetup paperSize="9" scale="5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O94"/>
  <sheetViews>
    <sheetView topLeftCell="A4" zoomScale="60" zoomScaleNormal="60" workbookViewId="0">
      <selection activeCell="H19" sqref="H19:I21"/>
    </sheetView>
  </sheetViews>
  <sheetFormatPr defaultRowHeight="18.75"/>
  <cols>
    <col min="1" max="1" width="44.85546875" style="1" customWidth="1"/>
    <col min="2" max="2" width="13.5703125" style="20" customWidth="1"/>
    <col min="3" max="3" width="12.7109375" style="1" customWidth="1"/>
    <col min="4" max="4" width="16.140625" style="1" customWidth="1"/>
    <col min="5" max="5" width="15.42578125" style="1" customWidth="1"/>
    <col min="6" max="6" width="16.5703125" style="1" customWidth="1"/>
    <col min="7" max="7" width="15.28515625" style="1" customWidth="1"/>
    <col min="8" max="8" width="16.5703125" style="1" customWidth="1"/>
    <col min="9" max="9" width="16.140625" style="1" customWidth="1"/>
    <col min="10" max="10" width="16.42578125" style="1" customWidth="1"/>
    <col min="11" max="11" width="16.5703125" style="1" customWidth="1"/>
    <col min="12" max="12" width="16.85546875" style="1" customWidth="1"/>
    <col min="13" max="14" width="16.7109375" style="1" customWidth="1"/>
    <col min="15" max="15" width="25" style="1" customWidth="1"/>
    <col min="16" max="16384" width="9.140625" style="1"/>
  </cols>
  <sheetData>
    <row r="1" spans="1:15">
      <c r="A1" s="348" t="s">
        <v>136</v>
      </c>
      <c r="B1" s="348"/>
      <c r="C1" s="348"/>
      <c r="D1" s="348"/>
      <c r="E1" s="348"/>
      <c r="F1" s="348"/>
      <c r="G1" s="348"/>
      <c r="H1" s="348"/>
      <c r="I1" s="348"/>
      <c r="J1" s="348"/>
      <c r="K1" s="348"/>
      <c r="L1" s="348"/>
      <c r="M1" s="348"/>
      <c r="N1" s="348"/>
      <c r="O1" s="348"/>
    </row>
    <row r="2" spans="1:15">
      <c r="A2" s="349" t="s">
        <v>538</v>
      </c>
      <c r="B2" s="349"/>
      <c r="C2" s="349"/>
      <c r="D2" s="349"/>
      <c r="E2" s="349"/>
      <c r="F2" s="349"/>
      <c r="G2" s="349"/>
      <c r="H2" s="349"/>
      <c r="I2" s="349"/>
      <c r="J2" s="349"/>
      <c r="K2" s="349"/>
      <c r="L2" s="349"/>
      <c r="M2" s="349"/>
      <c r="N2" s="349"/>
      <c r="O2" s="349"/>
    </row>
    <row r="3" spans="1:15">
      <c r="A3" s="329" t="s">
        <v>486</v>
      </c>
      <c r="B3" s="329"/>
      <c r="C3" s="329"/>
      <c r="D3" s="329"/>
      <c r="E3" s="329"/>
      <c r="F3" s="329"/>
      <c r="G3" s="329"/>
      <c r="H3" s="329"/>
      <c r="I3" s="329"/>
      <c r="J3" s="329"/>
      <c r="K3" s="329"/>
      <c r="L3" s="329"/>
      <c r="M3" s="329"/>
      <c r="N3" s="329"/>
      <c r="O3" s="329"/>
    </row>
    <row r="4" spans="1:15" ht="20.100000000000001" customHeight="1">
      <c r="A4" s="351" t="s">
        <v>146</v>
      </c>
      <c r="B4" s="351"/>
      <c r="C4" s="351"/>
      <c r="D4" s="351"/>
      <c r="E4" s="351"/>
      <c r="F4" s="351"/>
      <c r="G4" s="351"/>
      <c r="H4" s="351"/>
      <c r="I4" s="351"/>
      <c r="J4" s="351"/>
      <c r="K4" s="351"/>
      <c r="L4" s="351"/>
      <c r="M4" s="351"/>
      <c r="N4" s="351"/>
      <c r="O4" s="351"/>
    </row>
    <row r="5" spans="1:15" ht="21.95" customHeight="1">
      <c r="A5" s="352" t="s">
        <v>97</v>
      </c>
      <c r="B5" s="352"/>
      <c r="C5" s="352"/>
      <c r="D5" s="352"/>
      <c r="E5" s="352"/>
      <c r="F5" s="352"/>
      <c r="G5" s="352"/>
      <c r="H5" s="352"/>
      <c r="I5" s="352"/>
      <c r="J5" s="352"/>
      <c r="K5" s="352"/>
      <c r="L5" s="352"/>
      <c r="M5" s="352"/>
      <c r="N5" s="352"/>
      <c r="O5" s="352"/>
    </row>
    <row r="6" spans="1:15" ht="10.5" customHeight="1">
      <c r="A6" s="86"/>
      <c r="B6" s="86"/>
      <c r="C6" s="86"/>
      <c r="D6" s="86"/>
      <c r="E6" s="86"/>
      <c r="F6" s="86"/>
      <c r="G6" s="86"/>
      <c r="H6" s="86"/>
      <c r="I6" s="86"/>
      <c r="J6" s="86"/>
      <c r="K6" s="86"/>
      <c r="L6" s="86"/>
      <c r="M6" s="86"/>
      <c r="N6" s="86"/>
      <c r="O6" s="86"/>
    </row>
    <row r="7" spans="1:15" ht="81" customHeight="1">
      <c r="A7" s="350" t="s">
        <v>468</v>
      </c>
      <c r="B7" s="350"/>
      <c r="C7" s="350"/>
      <c r="D7" s="350"/>
      <c r="E7" s="350"/>
      <c r="F7" s="350"/>
      <c r="G7" s="350"/>
      <c r="H7" s="350"/>
      <c r="I7" s="350"/>
      <c r="J7" s="350"/>
      <c r="K7" s="350"/>
      <c r="L7" s="350"/>
      <c r="M7" s="350"/>
      <c r="N7" s="350"/>
      <c r="O7" s="350"/>
    </row>
    <row r="8" spans="1:15" ht="10.5" customHeight="1">
      <c r="A8" s="87"/>
      <c r="B8" s="87"/>
      <c r="C8" s="87"/>
      <c r="D8" s="87"/>
      <c r="E8" s="87"/>
      <c r="F8" s="87"/>
      <c r="G8" s="87"/>
      <c r="H8" s="87"/>
      <c r="I8" s="87"/>
      <c r="J8" s="87"/>
      <c r="K8" s="87"/>
      <c r="L8" s="87"/>
      <c r="M8" s="87"/>
      <c r="N8" s="87"/>
      <c r="O8" s="87"/>
    </row>
    <row r="9" spans="1:15" s="2" customFormat="1" ht="40.5" customHeight="1">
      <c r="A9" s="296" t="s">
        <v>275</v>
      </c>
      <c r="B9" s="296"/>
      <c r="C9" s="296"/>
      <c r="D9" s="297" t="s">
        <v>148</v>
      </c>
      <c r="E9" s="297"/>
      <c r="F9" s="297" t="s">
        <v>32</v>
      </c>
      <c r="G9" s="297"/>
      <c r="H9" s="297" t="s">
        <v>69</v>
      </c>
      <c r="I9" s="297"/>
      <c r="J9" s="297" t="s">
        <v>149</v>
      </c>
      <c r="K9" s="297"/>
      <c r="L9" s="297" t="s">
        <v>296</v>
      </c>
      <c r="M9" s="297"/>
      <c r="N9" s="297" t="s">
        <v>297</v>
      </c>
      <c r="O9" s="297"/>
    </row>
    <row r="10" spans="1:15" s="2" customFormat="1" ht="18" customHeight="1">
      <c r="A10" s="296">
        <v>1</v>
      </c>
      <c r="B10" s="296"/>
      <c r="C10" s="296"/>
      <c r="D10" s="297">
        <v>2</v>
      </c>
      <c r="E10" s="297"/>
      <c r="F10" s="297">
        <v>3</v>
      </c>
      <c r="G10" s="297"/>
      <c r="H10" s="297">
        <v>4</v>
      </c>
      <c r="I10" s="297"/>
      <c r="J10" s="297">
        <v>5</v>
      </c>
      <c r="K10" s="297"/>
      <c r="L10" s="297">
        <v>6</v>
      </c>
      <c r="M10" s="297"/>
      <c r="N10" s="297">
        <v>7</v>
      </c>
      <c r="O10" s="297"/>
    </row>
    <row r="11" spans="1:15" s="2" customFormat="1" ht="20.100000000000001" customHeight="1">
      <c r="A11" s="345" t="s">
        <v>147</v>
      </c>
      <c r="B11" s="346"/>
      <c r="C11" s="347"/>
      <c r="D11" s="341"/>
      <c r="E11" s="342"/>
      <c r="F11" s="341"/>
      <c r="G11" s="342"/>
      <c r="H11" s="341"/>
      <c r="I11" s="342"/>
      <c r="J11" s="341"/>
      <c r="K11" s="342"/>
      <c r="L11" s="343"/>
      <c r="M11" s="344"/>
      <c r="N11" s="343"/>
      <c r="O11" s="344"/>
    </row>
    <row r="12" spans="1:15" s="2" customFormat="1" ht="20.100000000000001" customHeight="1">
      <c r="A12" s="340" t="s">
        <v>317</v>
      </c>
      <c r="B12" s="340"/>
      <c r="C12" s="340"/>
      <c r="D12" s="355">
        <v>3</v>
      </c>
      <c r="E12" s="356"/>
      <c r="F12" s="355">
        <v>3</v>
      </c>
      <c r="G12" s="356"/>
      <c r="H12" s="355">
        <v>3</v>
      </c>
      <c r="I12" s="356"/>
      <c r="J12" s="358">
        <v>3</v>
      </c>
      <c r="K12" s="359"/>
      <c r="L12" s="353">
        <f>J12/H12*100</f>
        <v>100</v>
      </c>
      <c r="M12" s="354"/>
      <c r="N12" s="353">
        <f>J12/F12*100</f>
        <v>100</v>
      </c>
      <c r="O12" s="354"/>
    </row>
    <row r="13" spans="1:15" s="2" customFormat="1" ht="20.100000000000001" customHeight="1">
      <c r="A13" s="340" t="s">
        <v>318</v>
      </c>
      <c r="B13" s="340"/>
      <c r="C13" s="340"/>
      <c r="D13" s="355">
        <v>0</v>
      </c>
      <c r="E13" s="356"/>
      <c r="F13" s="355">
        <v>0</v>
      </c>
      <c r="G13" s="356"/>
      <c r="H13" s="355">
        <v>0</v>
      </c>
      <c r="I13" s="356"/>
      <c r="J13" s="355">
        <v>0</v>
      </c>
      <c r="K13" s="356"/>
      <c r="L13" s="353" t="s">
        <v>419</v>
      </c>
      <c r="M13" s="354"/>
      <c r="N13" s="353" t="s">
        <v>419</v>
      </c>
      <c r="O13" s="354"/>
    </row>
    <row r="14" spans="1:15" s="2" customFormat="1" ht="20.100000000000001" customHeight="1">
      <c r="A14" s="340" t="s">
        <v>319</v>
      </c>
      <c r="B14" s="340"/>
      <c r="C14" s="340"/>
      <c r="D14" s="355">
        <v>2</v>
      </c>
      <c r="E14" s="356"/>
      <c r="F14" s="355">
        <v>1</v>
      </c>
      <c r="G14" s="356"/>
      <c r="H14" s="355">
        <v>1</v>
      </c>
      <c r="I14" s="356"/>
      <c r="J14" s="355">
        <v>1</v>
      </c>
      <c r="K14" s="356"/>
      <c r="L14" s="353">
        <f t="shared" ref="L14" si="0">J14/H14*100</f>
        <v>100</v>
      </c>
      <c r="M14" s="354"/>
      <c r="N14" s="353" t="s">
        <v>419</v>
      </c>
      <c r="O14" s="354"/>
    </row>
    <row r="15" spans="1:15" s="2" customFormat="1" ht="20.100000000000001" customHeight="1">
      <c r="A15" s="340" t="s">
        <v>320</v>
      </c>
      <c r="B15" s="340"/>
      <c r="C15" s="340"/>
      <c r="D15" s="355">
        <v>0</v>
      </c>
      <c r="E15" s="356"/>
      <c r="F15" s="355">
        <v>0</v>
      </c>
      <c r="G15" s="356"/>
      <c r="H15" s="355">
        <v>0</v>
      </c>
      <c r="I15" s="356"/>
      <c r="J15" s="355">
        <v>0</v>
      </c>
      <c r="K15" s="356"/>
      <c r="L15" s="353" t="s">
        <v>419</v>
      </c>
      <c r="M15" s="354"/>
      <c r="N15" s="353" t="s">
        <v>419</v>
      </c>
      <c r="O15" s="354"/>
    </row>
    <row r="16" spans="1:15" s="2" customFormat="1" ht="20.100000000000001" customHeight="1">
      <c r="A16" s="340" t="s">
        <v>321</v>
      </c>
      <c r="B16" s="340"/>
      <c r="C16" s="340"/>
      <c r="D16" s="355">
        <v>0</v>
      </c>
      <c r="E16" s="356"/>
      <c r="F16" s="355">
        <v>0</v>
      </c>
      <c r="G16" s="356"/>
      <c r="H16" s="355">
        <v>0</v>
      </c>
      <c r="I16" s="356"/>
      <c r="J16" s="355">
        <v>0</v>
      </c>
      <c r="K16" s="356"/>
      <c r="L16" s="353" t="s">
        <v>419</v>
      </c>
      <c r="M16" s="354"/>
      <c r="N16" s="353" t="s">
        <v>419</v>
      </c>
      <c r="O16" s="354"/>
    </row>
    <row r="17" spans="1:15" s="2" customFormat="1" ht="20.100000000000001" customHeight="1">
      <c r="A17" s="340" t="s">
        <v>322</v>
      </c>
      <c r="B17" s="340"/>
      <c r="C17" s="340"/>
      <c r="D17" s="355">
        <v>0</v>
      </c>
      <c r="E17" s="356"/>
      <c r="F17" s="355">
        <v>3</v>
      </c>
      <c r="G17" s="356"/>
      <c r="H17" s="355">
        <v>0</v>
      </c>
      <c r="I17" s="356"/>
      <c r="J17" s="355">
        <v>0</v>
      </c>
      <c r="K17" s="356"/>
      <c r="L17" s="353" t="s">
        <v>419</v>
      </c>
      <c r="M17" s="354"/>
      <c r="N17" s="353" t="s">
        <v>419</v>
      </c>
      <c r="O17" s="354"/>
    </row>
    <row r="18" spans="1:15" s="2" customFormat="1" ht="20.100000000000001" customHeight="1">
      <c r="A18" s="357" t="s">
        <v>294</v>
      </c>
      <c r="B18" s="357"/>
      <c r="C18" s="357"/>
      <c r="D18" s="355"/>
      <c r="E18" s="356"/>
      <c r="F18" s="355"/>
      <c r="G18" s="356"/>
      <c r="H18" s="355"/>
      <c r="I18" s="356"/>
      <c r="J18" s="355"/>
      <c r="K18" s="356"/>
      <c r="L18" s="353"/>
      <c r="M18" s="354"/>
      <c r="N18" s="353"/>
      <c r="O18" s="354"/>
    </row>
    <row r="19" spans="1:15" s="2" customFormat="1" ht="20.100000000000001" customHeight="1">
      <c r="A19" s="340" t="s">
        <v>273</v>
      </c>
      <c r="B19" s="340"/>
      <c r="C19" s="340"/>
      <c r="D19" s="355">
        <v>233</v>
      </c>
      <c r="E19" s="356"/>
      <c r="F19" s="355">
        <v>244</v>
      </c>
      <c r="G19" s="356"/>
      <c r="H19" s="355">
        <v>244</v>
      </c>
      <c r="I19" s="356"/>
      <c r="J19" s="355">
        <v>272</v>
      </c>
      <c r="K19" s="356"/>
      <c r="L19" s="353">
        <f>J19/H19*100</f>
        <v>111.47540983606557</v>
      </c>
      <c r="M19" s="354"/>
      <c r="N19" s="353">
        <f>J19/F19*100</f>
        <v>111.47540983606557</v>
      </c>
      <c r="O19" s="354"/>
    </row>
    <row r="20" spans="1:15" s="2" customFormat="1" ht="20.100000000000001" customHeight="1">
      <c r="A20" s="340" t="s">
        <v>298</v>
      </c>
      <c r="B20" s="340"/>
      <c r="C20" s="340"/>
      <c r="D20" s="355">
        <v>468</v>
      </c>
      <c r="E20" s="356"/>
      <c r="F20" s="355">
        <v>468</v>
      </c>
      <c r="G20" s="356"/>
      <c r="H20" s="355">
        <v>451</v>
      </c>
      <c r="I20" s="356"/>
      <c r="J20" s="355">
        <v>503</v>
      </c>
      <c r="K20" s="356"/>
      <c r="L20" s="353">
        <f t="shared" ref="L20:L21" si="1">J20/H20*100</f>
        <v>111.52993348115299</v>
      </c>
      <c r="M20" s="354"/>
      <c r="N20" s="353">
        <f t="shared" ref="N20:N21" si="2">J20/F20*100</f>
        <v>107.47863247863248</v>
      </c>
      <c r="O20" s="354"/>
    </row>
    <row r="21" spans="1:15" s="2" customFormat="1" ht="20.100000000000001" customHeight="1">
      <c r="A21" s="340" t="s">
        <v>274</v>
      </c>
      <c r="B21" s="340"/>
      <c r="C21" s="340"/>
      <c r="D21" s="355">
        <v>22</v>
      </c>
      <c r="E21" s="356"/>
      <c r="F21" s="355">
        <v>11</v>
      </c>
      <c r="G21" s="356"/>
      <c r="H21" s="355">
        <v>160</v>
      </c>
      <c r="I21" s="356"/>
      <c r="J21" s="355">
        <v>57</v>
      </c>
      <c r="K21" s="356"/>
      <c r="L21" s="353">
        <f t="shared" si="1"/>
        <v>35.625</v>
      </c>
      <c r="M21" s="354"/>
      <c r="N21" s="353">
        <f t="shared" si="2"/>
        <v>518.18181818181813</v>
      </c>
      <c r="O21" s="354"/>
    </row>
    <row r="22" spans="1:15" s="2" customFormat="1" ht="20.100000000000001" customHeight="1">
      <c r="A22" s="357" t="s">
        <v>295</v>
      </c>
      <c r="B22" s="357"/>
      <c r="C22" s="357"/>
      <c r="D22" s="355"/>
      <c r="E22" s="356"/>
      <c r="F22" s="355"/>
      <c r="G22" s="356"/>
      <c r="H22" s="355"/>
      <c r="I22" s="356"/>
      <c r="J22" s="355"/>
      <c r="K22" s="356"/>
      <c r="L22" s="353"/>
      <c r="M22" s="354"/>
      <c r="N22" s="353"/>
      <c r="O22" s="354"/>
    </row>
    <row r="23" spans="1:15" s="2" customFormat="1" ht="20.100000000000001" customHeight="1">
      <c r="A23" s="340" t="s">
        <v>273</v>
      </c>
      <c r="B23" s="340"/>
      <c r="C23" s="340"/>
      <c r="D23" s="355">
        <v>284</v>
      </c>
      <c r="E23" s="356"/>
      <c r="F23" s="355">
        <v>298</v>
      </c>
      <c r="G23" s="356"/>
      <c r="H23" s="355">
        <v>298</v>
      </c>
      <c r="I23" s="356"/>
      <c r="J23" s="355">
        <v>332</v>
      </c>
      <c r="K23" s="356"/>
      <c r="L23" s="353">
        <f>J23/H23*100</f>
        <v>111.40939597315436</v>
      </c>
      <c r="M23" s="354"/>
      <c r="N23" s="353">
        <f>J23/F23*100</f>
        <v>111.40939597315436</v>
      </c>
      <c r="O23" s="354"/>
    </row>
    <row r="24" spans="1:15" s="2" customFormat="1" ht="20.100000000000001" customHeight="1">
      <c r="A24" s="340" t="s">
        <v>298</v>
      </c>
      <c r="B24" s="340"/>
      <c r="C24" s="340"/>
      <c r="D24" s="355">
        <v>568</v>
      </c>
      <c r="E24" s="356"/>
      <c r="F24" s="355">
        <v>568</v>
      </c>
      <c r="G24" s="356"/>
      <c r="H24" s="355">
        <v>550</v>
      </c>
      <c r="I24" s="356"/>
      <c r="J24" s="355">
        <v>614</v>
      </c>
      <c r="K24" s="356"/>
      <c r="L24" s="353">
        <f>J24/H24*100</f>
        <v>111.63636363636364</v>
      </c>
      <c r="M24" s="354"/>
      <c r="N24" s="353">
        <f t="shared" ref="N24:N25" si="3">J24/F24*100</f>
        <v>108.09859154929578</v>
      </c>
      <c r="O24" s="354"/>
    </row>
    <row r="25" spans="1:15" s="2" customFormat="1" ht="20.100000000000001" customHeight="1">
      <c r="A25" s="340" t="s">
        <v>274</v>
      </c>
      <c r="B25" s="340"/>
      <c r="C25" s="340"/>
      <c r="D25" s="355">
        <v>27</v>
      </c>
      <c r="E25" s="356"/>
      <c r="F25" s="355">
        <v>13</v>
      </c>
      <c r="G25" s="356"/>
      <c r="H25" s="355">
        <v>195</v>
      </c>
      <c r="I25" s="356"/>
      <c r="J25" s="355">
        <v>69</v>
      </c>
      <c r="K25" s="356"/>
      <c r="L25" s="353">
        <f>J25/H25*100</f>
        <v>35.384615384615387</v>
      </c>
      <c r="M25" s="354"/>
      <c r="N25" s="353">
        <f t="shared" si="3"/>
        <v>530.76923076923072</v>
      </c>
      <c r="O25" s="354"/>
    </row>
    <row r="26" spans="1:15" s="2" customFormat="1" ht="38.25" customHeight="1">
      <c r="A26" s="395" t="s">
        <v>323</v>
      </c>
      <c r="B26" s="395"/>
      <c r="C26" s="395"/>
      <c r="D26" s="355"/>
      <c r="E26" s="356"/>
      <c r="F26" s="355"/>
      <c r="G26" s="356"/>
      <c r="H26" s="355"/>
      <c r="I26" s="356"/>
      <c r="J26" s="355"/>
      <c r="K26" s="356"/>
      <c r="L26" s="353"/>
      <c r="M26" s="354"/>
      <c r="N26" s="353"/>
      <c r="O26" s="354"/>
    </row>
    <row r="27" spans="1:15" s="2" customFormat="1" ht="20.100000000000001" customHeight="1">
      <c r="A27" s="340" t="s">
        <v>273</v>
      </c>
      <c r="B27" s="340"/>
      <c r="C27" s="340"/>
      <c r="D27" s="355">
        <v>17984</v>
      </c>
      <c r="E27" s="356"/>
      <c r="F27" s="355">
        <v>17984</v>
      </c>
      <c r="G27" s="356"/>
      <c r="H27" s="355">
        <v>20333</v>
      </c>
      <c r="I27" s="356"/>
      <c r="J27" s="355">
        <v>22670</v>
      </c>
      <c r="K27" s="356"/>
      <c r="L27" s="353">
        <f>J27/H27*100</f>
        <v>111.49363104313186</v>
      </c>
      <c r="M27" s="354"/>
      <c r="N27" s="353">
        <f>J27/F27*100</f>
        <v>126.0564946619217</v>
      </c>
      <c r="O27" s="354"/>
    </row>
    <row r="28" spans="1:15" s="2" customFormat="1" ht="20.100000000000001" customHeight="1">
      <c r="A28" s="340" t="s">
        <v>298</v>
      </c>
      <c r="B28" s="340"/>
      <c r="C28" s="340"/>
      <c r="D28" s="355">
        <v>16635</v>
      </c>
      <c r="E28" s="356"/>
      <c r="F28" s="355">
        <v>16635</v>
      </c>
      <c r="G28" s="356"/>
      <c r="H28" s="355">
        <v>18792</v>
      </c>
      <c r="I28" s="356"/>
      <c r="J28" s="355">
        <v>20970</v>
      </c>
      <c r="K28" s="356"/>
      <c r="L28" s="353">
        <f t="shared" ref="L28:L33" si="4">J28/H28*100</f>
        <v>111.59003831417624</v>
      </c>
      <c r="M28" s="354"/>
      <c r="N28" s="353">
        <f t="shared" ref="N28:N29" si="5">J28/F28*100</f>
        <v>126.0595130748422</v>
      </c>
      <c r="O28" s="354"/>
    </row>
    <row r="29" spans="1:15" s="2" customFormat="1" ht="20.100000000000001" customHeight="1">
      <c r="A29" s="340" t="s">
        <v>274</v>
      </c>
      <c r="B29" s="340"/>
      <c r="C29" s="340"/>
      <c r="D29" s="355">
        <v>3723</v>
      </c>
      <c r="E29" s="356"/>
      <c r="F29" s="355">
        <v>3723</v>
      </c>
      <c r="G29" s="356"/>
      <c r="H29" s="355">
        <v>3723</v>
      </c>
      <c r="I29" s="356"/>
      <c r="J29" s="355">
        <v>2267</v>
      </c>
      <c r="K29" s="356"/>
      <c r="L29" s="353">
        <f t="shared" si="4"/>
        <v>60.891753961858718</v>
      </c>
      <c r="M29" s="354"/>
      <c r="N29" s="353">
        <f t="shared" si="5"/>
        <v>60.891753961858718</v>
      </c>
      <c r="O29" s="354"/>
    </row>
    <row r="30" spans="1:15" s="2" customFormat="1" ht="20.100000000000001" customHeight="1">
      <c r="A30" s="395" t="s">
        <v>324</v>
      </c>
      <c r="B30" s="395"/>
      <c r="C30" s="395"/>
      <c r="D30" s="355"/>
      <c r="E30" s="356"/>
      <c r="F30" s="355"/>
      <c r="G30" s="356"/>
      <c r="H30" s="355"/>
      <c r="I30" s="356"/>
      <c r="J30" s="355"/>
      <c r="K30" s="356"/>
      <c r="L30" s="353"/>
      <c r="M30" s="354"/>
      <c r="N30" s="353"/>
      <c r="O30" s="354"/>
    </row>
    <row r="31" spans="1:15" s="2" customFormat="1" ht="20.100000000000001" customHeight="1">
      <c r="A31" s="340" t="s">
        <v>273</v>
      </c>
      <c r="B31" s="340"/>
      <c r="C31" s="340"/>
      <c r="D31" s="355">
        <v>19417</v>
      </c>
      <c r="E31" s="356"/>
      <c r="F31" s="355">
        <v>20333</v>
      </c>
      <c r="G31" s="356"/>
      <c r="H31" s="355">
        <v>20333</v>
      </c>
      <c r="I31" s="356"/>
      <c r="J31" s="355">
        <v>22670</v>
      </c>
      <c r="K31" s="356"/>
      <c r="L31" s="353">
        <f t="shared" si="4"/>
        <v>111.49363104313186</v>
      </c>
      <c r="M31" s="354"/>
      <c r="N31" s="353">
        <f>J31/F31*100</f>
        <v>111.49363104313186</v>
      </c>
      <c r="O31" s="354"/>
    </row>
    <row r="32" spans="1:15" s="2" customFormat="1" ht="20.100000000000001" customHeight="1">
      <c r="A32" s="340" t="s">
        <v>298</v>
      </c>
      <c r="B32" s="340"/>
      <c r="C32" s="340"/>
      <c r="D32" s="355">
        <v>19500</v>
      </c>
      <c r="E32" s="356"/>
      <c r="F32" s="355">
        <v>19500</v>
      </c>
      <c r="G32" s="356"/>
      <c r="H32" s="355">
        <v>18792</v>
      </c>
      <c r="I32" s="356"/>
      <c r="J32" s="355">
        <v>20970</v>
      </c>
      <c r="K32" s="356"/>
      <c r="L32" s="353">
        <f t="shared" si="4"/>
        <v>111.59003831417624</v>
      </c>
      <c r="M32" s="354"/>
      <c r="N32" s="353">
        <f t="shared" ref="N32:N33" si="6">J32/F32*100</f>
        <v>107.53846153846153</v>
      </c>
      <c r="O32" s="354"/>
    </row>
    <row r="33" spans="1:15" s="2" customFormat="1" ht="20.100000000000001" customHeight="1">
      <c r="A33" s="340" t="s">
        <v>274</v>
      </c>
      <c r="B33" s="340"/>
      <c r="C33" s="340"/>
      <c r="D33" s="355">
        <v>3723</v>
      </c>
      <c r="E33" s="356"/>
      <c r="F33" s="355">
        <v>3723</v>
      </c>
      <c r="G33" s="356"/>
      <c r="H33" s="355">
        <v>5221</v>
      </c>
      <c r="I33" s="356"/>
      <c r="J33" s="355">
        <v>4723</v>
      </c>
      <c r="K33" s="356"/>
      <c r="L33" s="353">
        <f t="shared" si="4"/>
        <v>90.46159739513503</v>
      </c>
      <c r="M33" s="354"/>
      <c r="N33" s="353">
        <f t="shared" si="6"/>
        <v>126.86005909213</v>
      </c>
      <c r="O33" s="354"/>
    </row>
    <row r="34" spans="1:15" ht="10.5" customHeight="1">
      <c r="A34" s="23"/>
      <c r="B34" s="23"/>
      <c r="C34" s="23"/>
      <c r="D34" s="24"/>
      <c r="E34" s="24"/>
      <c r="F34" s="24"/>
      <c r="G34" s="24"/>
      <c r="H34" s="24"/>
      <c r="I34" s="24"/>
      <c r="J34" s="24"/>
      <c r="K34" s="24"/>
      <c r="L34" s="24"/>
      <c r="M34" s="24"/>
      <c r="N34" s="24"/>
      <c r="O34" s="24"/>
    </row>
    <row r="35" spans="1:15" ht="20.100000000000001" customHeight="1">
      <c r="A35" s="363" t="s">
        <v>325</v>
      </c>
      <c r="B35" s="363"/>
      <c r="C35" s="363"/>
      <c r="D35" s="363"/>
      <c r="E35" s="363"/>
      <c r="F35" s="363"/>
      <c r="G35" s="363"/>
      <c r="H35" s="363"/>
      <c r="I35" s="363"/>
      <c r="J35" s="363"/>
      <c r="K35" s="363"/>
      <c r="L35" s="363"/>
      <c r="M35" s="363"/>
      <c r="N35" s="363"/>
      <c r="O35" s="363"/>
    </row>
    <row r="36" spans="1:15" ht="15" customHeight="1">
      <c r="A36" s="24"/>
      <c r="B36" s="24"/>
      <c r="C36" s="24"/>
      <c r="D36" s="24"/>
      <c r="E36" s="24"/>
      <c r="F36" s="24"/>
      <c r="G36" s="24"/>
      <c r="H36" s="24"/>
      <c r="I36" s="24"/>
    </row>
    <row r="37" spans="1:15" ht="21.95" customHeight="1">
      <c r="A37" s="362" t="s">
        <v>326</v>
      </c>
      <c r="B37" s="362"/>
      <c r="C37" s="362"/>
      <c r="D37" s="362"/>
      <c r="E37" s="362"/>
      <c r="F37" s="362"/>
      <c r="G37" s="362"/>
      <c r="H37" s="362"/>
      <c r="I37" s="362"/>
      <c r="J37" s="362"/>
      <c r="K37" s="362"/>
      <c r="L37" s="362"/>
      <c r="M37" s="362"/>
      <c r="N37" s="362"/>
      <c r="O37" s="362"/>
    </row>
    <row r="38" spans="1:15" ht="10.5" customHeight="1"/>
    <row r="39" spans="1:15" ht="60" customHeight="1">
      <c r="A39" s="39" t="s">
        <v>150</v>
      </c>
      <c r="B39" s="360" t="s">
        <v>327</v>
      </c>
      <c r="C39" s="361"/>
      <c r="D39" s="361"/>
      <c r="E39" s="361"/>
      <c r="F39" s="318" t="s">
        <v>91</v>
      </c>
      <c r="G39" s="318"/>
      <c r="H39" s="318"/>
      <c r="I39" s="318"/>
      <c r="J39" s="318"/>
      <c r="K39" s="318"/>
      <c r="L39" s="318"/>
      <c r="M39" s="318"/>
      <c r="N39" s="318"/>
      <c r="O39" s="318"/>
    </row>
    <row r="40" spans="1:15" ht="18" customHeight="1">
      <c r="A40" s="39">
        <v>1</v>
      </c>
      <c r="B40" s="360">
        <v>2</v>
      </c>
      <c r="C40" s="361"/>
      <c r="D40" s="361"/>
      <c r="E40" s="361"/>
      <c r="F40" s="318">
        <v>3</v>
      </c>
      <c r="G40" s="318"/>
      <c r="H40" s="318"/>
      <c r="I40" s="318"/>
      <c r="J40" s="318"/>
      <c r="K40" s="318"/>
      <c r="L40" s="318"/>
      <c r="M40" s="318"/>
      <c r="N40" s="318"/>
      <c r="O40" s="318"/>
    </row>
    <row r="41" spans="1:15" ht="20.100000000000001" customHeight="1">
      <c r="A41" s="162"/>
      <c r="B41" s="365"/>
      <c r="C41" s="366"/>
      <c r="D41" s="366"/>
      <c r="E41" s="366"/>
      <c r="F41" s="364"/>
      <c r="G41" s="364"/>
      <c r="H41" s="364"/>
      <c r="I41" s="364"/>
      <c r="J41" s="364"/>
      <c r="K41" s="364"/>
      <c r="L41" s="364"/>
      <c r="M41" s="364"/>
      <c r="N41" s="364"/>
      <c r="O41" s="364"/>
    </row>
    <row r="42" spans="1:15" ht="20.100000000000001" customHeight="1">
      <c r="A42" s="162"/>
      <c r="B42" s="365"/>
      <c r="C42" s="366"/>
      <c r="D42" s="366"/>
      <c r="E42" s="366"/>
      <c r="F42" s="364"/>
      <c r="G42" s="364"/>
      <c r="H42" s="364"/>
      <c r="I42" s="364"/>
      <c r="J42" s="364"/>
      <c r="K42" s="364"/>
      <c r="L42" s="364"/>
      <c r="M42" s="364"/>
      <c r="N42" s="364"/>
      <c r="O42" s="364"/>
    </row>
    <row r="43" spans="1:15" ht="20.100000000000001" customHeight="1">
      <c r="A43" s="162"/>
      <c r="B43" s="365"/>
      <c r="C43" s="366"/>
      <c r="D43" s="366"/>
      <c r="E43" s="366"/>
      <c r="F43" s="364"/>
      <c r="G43" s="364"/>
      <c r="H43" s="364"/>
      <c r="I43" s="364"/>
      <c r="J43" s="364"/>
      <c r="K43" s="364"/>
      <c r="L43" s="364"/>
      <c r="M43" s="364"/>
      <c r="N43" s="364"/>
      <c r="O43" s="364"/>
    </row>
    <row r="44" spans="1:15" ht="20.100000000000001" customHeight="1">
      <c r="A44" s="162"/>
      <c r="B44" s="365"/>
      <c r="C44" s="366"/>
      <c r="D44" s="366"/>
      <c r="E44" s="366"/>
      <c r="F44" s="364"/>
      <c r="G44" s="364"/>
      <c r="H44" s="364"/>
      <c r="I44" s="364"/>
      <c r="J44" s="364"/>
      <c r="K44" s="364"/>
      <c r="L44" s="364"/>
      <c r="M44" s="364"/>
      <c r="N44" s="364"/>
      <c r="O44" s="364"/>
    </row>
    <row r="45" spans="1:15" ht="20.100000000000001" customHeight="1">
      <c r="A45" s="162"/>
      <c r="B45" s="365"/>
      <c r="C45" s="366"/>
      <c r="D45" s="366"/>
      <c r="E45" s="366"/>
      <c r="F45" s="364"/>
      <c r="G45" s="364"/>
      <c r="H45" s="364"/>
      <c r="I45" s="364"/>
      <c r="J45" s="364"/>
      <c r="K45" s="364"/>
      <c r="L45" s="364"/>
      <c r="M45" s="364"/>
      <c r="N45" s="364"/>
      <c r="O45" s="364"/>
    </row>
    <row r="46" spans="1:15" ht="20.100000000000001" customHeight="1">
      <c r="A46" s="162"/>
      <c r="B46" s="365"/>
      <c r="C46" s="366"/>
      <c r="D46" s="366"/>
      <c r="E46" s="366"/>
      <c r="F46" s="364"/>
      <c r="G46" s="364"/>
      <c r="H46" s="364"/>
      <c r="I46" s="364"/>
      <c r="J46" s="364"/>
      <c r="K46" s="364"/>
      <c r="L46" s="364"/>
      <c r="M46" s="364"/>
      <c r="N46" s="364"/>
      <c r="O46" s="364"/>
    </row>
    <row r="47" spans="1:15" ht="20.100000000000001" customHeight="1">
      <c r="A47" s="162"/>
      <c r="B47" s="365"/>
      <c r="C47" s="366"/>
      <c r="D47" s="366"/>
      <c r="E47" s="366"/>
      <c r="F47" s="365"/>
      <c r="G47" s="366"/>
      <c r="H47" s="366"/>
      <c r="I47" s="366"/>
      <c r="J47" s="366"/>
      <c r="K47" s="366"/>
      <c r="L47" s="366"/>
      <c r="M47" s="366"/>
      <c r="N47" s="366"/>
      <c r="O47" s="368"/>
    </row>
    <row r="48" spans="1:15" ht="20.100000000000001" customHeight="1">
      <c r="A48" s="162"/>
      <c r="B48" s="365"/>
      <c r="C48" s="366"/>
      <c r="D48" s="366"/>
      <c r="E48" s="368"/>
      <c r="F48" s="365"/>
      <c r="G48" s="366"/>
      <c r="H48" s="366"/>
      <c r="I48" s="366"/>
      <c r="J48" s="366"/>
      <c r="K48" s="366"/>
      <c r="L48" s="366"/>
      <c r="M48" s="366"/>
      <c r="N48" s="366"/>
      <c r="O48" s="368"/>
    </row>
    <row r="49" spans="1:15" ht="20.100000000000001" customHeight="1">
      <c r="A49" s="74"/>
      <c r="B49" s="25"/>
      <c r="C49" s="25"/>
      <c r="D49" s="25"/>
      <c r="E49" s="25"/>
      <c r="F49" s="25"/>
      <c r="G49" s="25"/>
      <c r="H49" s="25"/>
      <c r="I49" s="25"/>
      <c r="J49" s="25"/>
      <c r="K49" s="25"/>
      <c r="L49" s="25"/>
      <c r="M49" s="25"/>
      <c r="N49" s="25"/>
      <c r="O49" s="25"/>
    </row>
    <row r="50" spans="1:15" ht="21.95" customHeight="1">
      <c r="A50" s="372" t="s">
        <v>253</v>
      </c>
      <c r="B50" s="372"/>
      <c r="C50" s="372"/>
      <c r="D50" s="372"/>
      <c r="E50" s="372"/>
      <c r="F50" s="372"/>
      <c r="G50" s="372"/>
      <c r="H50" s="372"/>
      <c r="I50" s="372"/>
      <c r="J50" s="372"/>
    </row>
    <row r="51" spans="1:15" ht="20.100000000000001" customHeight="1">
      <c r="A51" s="19"/>
    </row>
    <row r="52" spans="1:15" ht="63.95" customHeight="1">
      <c r="A52" s="314" t="s">
        <v>275</v>
      </c>
      <c r="B52" s="314" t="s">
        <v>328</v>
      </c>
      <c r="C52" s="314"/>
      <c r="D52" s="367" t="s">
        <v>497</v>
      </c>
      <c r="E52" s="367"/>
      <c r="F52" s="367"/>
      <c r="G52" s="367" t="s">
        <v>498</v>
      </c>
      <c r="H52" s="367"/>
      <c r="I52" s="367"/>
      <c r="J52" s="369" t="s">
        <v>499</v>
      </c>
      <c r="K52" s="370"/>
      <c r="L52" s="371"/>
      <c r="M52" s="367" t="s">
        <v>500</v>
      </c>
      <c r="N52" s="367"/>
      <c r="O52" s="367"/>
    </row>
    <row r="53" spans="1:15" ht="168.75">
      <c r="A53" s="314"/>
      <c r="B53" s="7" t="s">
        <v>77</v>
      </c>
      <c r="C53" s="7" t="s">
        <v>78</v>
      </c>
      <c r="D53" s="7" t="s">
        <v>329</v>
      </c>
      <c r="E53" s="7" t="s">
        <v>330</v>
      </c>
      <c r="F53" s="7" t="s">
        <v>331</v>
      </c>
      <c r="G53" s="7" t="s">
        <v>329</v>
      </c>
      <c r="H53" s="7" t="s">
        <v>330</v>
      </c>
      <c r="I53" s="7" t="s">
        <v>331</v>
      </c>
      <c r="J53" s="7" t="s">
        <v>329</v>
      </c>
      <c r="K53" s="7" t="s">
        <v>330</v>
      </c>
      <c r="L53" s="7" t="s">
        <v>331</v>
      </c>
      <c r="M53" s="7" t="s">
        <v>329</v>
      </c>
      <c r="N53" s="7" t="s">
        <v>330</v>
      </c>
      <c r="O53" s="7" t="s">
        <v>331</v>
      </c>
    </row>
    <row r="54" spans="1:15" ht="18" customHeight="1">
      <c r="A54" s="7">
        <v>1</v>
      </c>
      <c r="B54" s="7">
        <v>2</v>
      </c>
      <c r="C54" s="7">
        <v>3</v>
      </c>
      <c r="D54" s="7">
        <v>4</v>
      </c>
      <c r="E54" s="7">
        <v>5</v>
      </c>
      <c r="F54" s="7">
        <v>6</v>
      </c>
      <c r="G54" s="7">
        <v>7</v>
      </c>
      <c r="H54" s="6">
        <v>8</v>
      </c>
      <c r="I54" s="6">
        <v>9</v>
      </c>
      <c r="J54" s="6">
        <v>10</v>
      </c>
      <c r="K54" s="6">
        <v>11</v>
      </c>
      <c r="L54" s="6">
        <v>12</v>
      </c>
      <c r="M54" s="6">
        <v>13</v>
      </c>
      <c r="N54" s="6">
        <v>14</v>
      </c>
      <c r="O54" s="6">
        <v>15</v>
      </c>
    </row>
    <row r="55" spans="1:15" ht="59.25" customHeight="1">
      <c r="A55" s="163" t="s">
        <v>399</v>
      </c>
      <c r="B55" s="115">
        <v>0</v>
      </c>
      <c r="C55" s="115">
        <v>0</v>
      </c>
      <c r="D55" s="115">
        <v>0</v>
      </c>
      <c r="E55" s="115">
        <v>0</v>
      </c>
      <c r="F55" s="115">
        <v>0</v>
      </c>
      <c r="G55" s="115">
        <v>0</v>
      </c>
      <c r="H55" s="115">
        <v>0</v>
      </c>
      <c r="I55" s="115">
        <v>0</v>
      </c>
      <c r="J55" s="115">
        <v>0</v>
      </c>
      <c r="K55" s="115">
        <v>0</v>
      </c>
      <c r="L55" s="115">
        <v>0</v>
      </c>
      <c r="M55" s="115">
        <v>0</v>
      </c>
      <c r="N55" s="115">
        <v>0</v>
      </c>
      <c r="O55" s="115">
        <v>0</v>
      </c>
    </row>
    <row r="56" spans="1:15" ht="20.100000000000001" customHeight="1">
      <c r="A56" s="164" t="s">
        <v>59</v>
      </c>
      <c r="B56" s="80">
        <v>100</v>
      </c>
      <c r="C56" s="80">
        <v>100</v>
      </c>
      <c r="D56" s="98">
        <f>SUM(D55:D55)</f>
        <v>0</v>
      </c>
      <c r="E56" s="115"/>
      <c r="F56" s="149"/>
      <c r="G56" s="98">
        <f>SUM(G55:G55)</f>
        <v>0</v>
      </c>
      <c r="H56" s="149"/>
      <c r="I56" s="149"/>
      <c r="J56" s="98">
        <f>SUM(J55:J55)</f>
        <v>0</v>
      </c>
      <c r="K56" s="149"/>
      <c r="L56" s="149"/>
      <c r="M56" s="98">
        <v>0</v>
      </c>
      <c r="N56" s="149"/>
      <c r="O56" s="149"/>
    </row>
    <row r="57" spans="1:15" ht="20.100000000000001" customHeight="1">
      <c r="A57" s="21"/>
      <c r="B57" s="22"/>
      <c r="C57" s="22"/>
      <c r="D57" s="22"/>
      <c r="E57" s="22"/>
      <c r="F57" s="12"/>
      <c r="G57" s="12"/>
      <c r="H57" s="12"/>
      <c r="I57" s="5"/>
      <c r="J57" s="5"/>
      <c r="K57" s="5"/>
      <c r="L57" s="5"/>
      <c r="M57" s="5"/>
      <c r="N57" s="5"/>
      <c r="O57" s="5"/>
    </row>
    <row r="58" spans="1:15" ht="21.95" customHeight="1">
      <c r="A58" s="362" t="s">
        <v>79</v>
      </c>
      <c r="B58" s="362"/>
      <c r="C58" s="362"/>
      <c r="D58" s="362"/>
      <c r="E58" s="362"/>
      <c r="F58" s="362"/>
      <c r="G58" s="362"/>
      <c r="H58" s="362"/>
      <c r="I58" s="362"/>
      <c r="J58" s="362"/>
      <c r="K58" s="362"/>
      <c r="L58" s="362"/>
      <c r="M58" s="362"/>
      <c r="N58" s="362"/>
      <c r="O58" s="362"/>
    </row>
    <row r="59" spans="1:15" ht="20.100000000000001" customHeight="1">
      <c r="A59" s="19"/>
    </row>
    <row r="60" spans="1:15" ht="63.95" customHeight="1">
      <c r="A60" s="7" t="s">
        <v>140</v>
      </c>
      <c r="B60" s="314" t="s">
        <v>76</v>
      </c>
      <c r="C60" s="314"/>
      <c r="D60" s="314" t="s">
        <v>71</v>
      </c>
      <c r="E60" s="314"/>
      <c r="F60" s="314" t="s">
        <v>72</v>
      </c>
      <c r="G60" s="314"/>
      <c r="H60" s="314" t="s">
        <v>332</v>
      </c>
      <c r="I60" s="314"/>
      <c r="J60" s="314"/>
      <c r="K60" s="373" t="s">
        <v>92</v>
      </c>
      <c r="L60" s="375"/>
      <c r="M60" s="373" t="s">
        <v>38</v>
      </c>
      <c r="N60" s="374"/>
      <c r="O60" s="375"/>
    </row>
    <row r="61" spans="1:15" ht="18" customHeight="1">
      <c r="A61" s="6">
        <v>1</v>
      </c>
      <c r="B61" s="318">
        <v>2</v>
      </c>
      <c r="C61" s="318"/>
      <c r="D61" s="318">
        <v>3</v>
      </c>
      <c r="E61" s="318"/>
      <c r="F61" s="378">
        <v>4</v>
      </c>
      <c r="G61" s="378"/>
      <c r="H61" s="318">
        <v>5</v>
      </c>
      <c r="I61" s="318"/>
      <c r="J61" s="318"/>
      <c r="K61" s="318">
        <v>6</v>
      </c>
      <c r="L61" s="318"/>
      <c r="M61" s="360">
        <v>7</v>
      </c>
      <c r="N61" s="361"/>
      <c r="O61" s="376"/>
    </row>
    <row r="62" spans="1:15" ht="20.100000000000001" customHeight="1">
      <c r="A62" s="163"/>
      <c r="B62" s="377"/>
      <c r="C62" s="377"/>
      <c r="D62" s="377"/>
      <c r="E62" s="377"/>
      <c r="F62" s="377"/>
      <c r="G62" s="377"/>
      <c r="H62" s="377"/>
      <c r="I62" s="377"/>
      <c r="J62" s="377"/>
      <c r="K62" s="379"/>
      <c r="L62" s="380"/>
      <c r="M62" s="377"/>
      <c r="N62" s="377"/>
      <c r="O62" s="377"/>
    </row>
    <row r="63" spans="1:15" ht="20.100000000000001" customHeight="1">
      <c r="A63" s="163"/>
      <c r="B63" s="379"/>
      <c r="C63" s="380"/>
      <c r="D63" s="379"/>
      <c r="E63" s="380"/>
      <c r="F63" s="379"/>
      <c r="G63" s="380"/>
      <c r="H63" s="379"/>
      <c r="I63" s="381"/>
      <c r="J63" s="380"/>
      <c r="K63" s="379"/>
      <c r="L63" s="380"/>
      <c r="M63" s="379"/>
      <c r="N63" s="381"/>
      <c r="O63" s="380"/>
    </row>
    <row r="64" spans="1:15" ht="20.100000000000001" customHeight="1">
      <c r="A64" s="163"/>
      <c r="B64" s="377"/>
      <c r="C64" s="377"/>
      <c r="D64" s="377"/>
      <c r="E64" s="377"/>
      <c r="F64" s="377"/>
      <c r="G64" s="377"/>
      <c r="H64" s="377"/>
      <c r="I64" s="377"/>
      <c r="J64" s="377"/>
      <c r="K64" s="379"/>
      <c r="L64" s="380"/>
      <c r="M64" s="377"/>
      <c r="N64" s="377"/>
      <c r="O64" s="377"/>
    </row>
    <row r="65" spans="1:15" ht="20.100000000000001" customHeight="1">
      <c r="A65" s="164" t="s">
        <v>59</v>
      </c>
      <c r="B65" s="394" t="s">
        <v>39</v>
      </c>
      <c r="C65" s="394"/>
      <c r="D65" s="394" t="s">
        <v>39</v>
      </c>
      <c r="E65" s="394"/>
      <c r="F65" s="394" t="s">
        <v>39</v>
      </c>
      <c r="G65" s="394"/>
      <c r="H65" s="377"/>
      <c r="I65" s="377"/>
      <c r="J65" s="377"/>
      <c r="K65" s="392">
        <f>SUM(K62:L64)</f>
        <v>0</v>
      </c>
      <c r="L65" s="393"/>
      <c r="M65" s="377"/>
      <c r="N65" s="377"/>
      <c r="O65" s="377"/>
    </row>
    <row r="66" spans="1:15" ht="20.100000000000001" customHeight="1">
      <c r="A66" s="12"/>
      <c r="B66" s="25"/>
      <c r="C66" s="25"/>
      <c r="D66" s="25"/>
      <c r="E66" s="25"/>
      <c r="F66" s="25"/>
      <c r="G66" s="25"/>
      <c r="H66" s="25"/>
      <c r="I66" s="25"/>
      <c r="J66" s="25"/>
      <c r="K66" s="2"/>
      <c r="L66" s="2"/>
      <c r="M66" s="2"/>
      <c r="N66" s="2"/>
      <c r="O66" s="2"/>
    </row>
    <row r="67" spans="1:15" ht="21.95" customHeight="1">
      <c r="A67" s="362" t="s">
        <v>80</v>
      </c>
      <c r="B67" s="362"/>
      <c r="C67" s="362"/>
      <c r="D67" s="362"/>
      <c r="E67" s="362"/>
      <c r="F67" s="362"/>
      <c r="G67" s="362"/>
      <c r="H67" s="362"/>
      <c r="I67" s="362"/>
      <c r="J67" s="362"/>
      <c r="K67" s="362"/>
      <c r="L67" s="362"/>
      <c r="M67" s="362"/>
      <c r="N67" s="362"/>
      <c r="O67" s="362"/>
    </row>
    <row r="68" spans="1:15" ht="20.100000000000001" customHeight="1">
      <c r="A68" s="5"/>
      <c r="B68" s="17"/>
      <c r="C68" s="5"/>
      <c r="D68" s="5"/>
      <c r="E68" s="5"/>
      <c r="F68" s="5"/>
      <c r="G68" s="5"/>
      <c r="H68" s="5"/>
      <c r="I68" s="16"/>
    </row>
    <row r="69" spans="1:15" ht="63.95" customHeight="1">
      <c r="A69" s="367" t="s">
        <v>70</v>
      </c>
      <c r="B69" s="367"/>
      <c r="C69" s="367"/>
      <c r="D69" s="367" t="s">
        <v>93</v>
      </c>
      <c r="E69" s="367"/>
      <c r="F69" s="367"/>
      <c r="G69" s="367" t="s">
        <v>358</v>
      </c>
      <c r="H69" s="367"/>
      <c r="I69" s="367"/>
      <c r="J69" s="367" t="s">
        <v>352</v>
      </c>
      <c r="K69" s="367"/>
      <c r="L69" s="367"/>
      <c r="M69" s="367" t="s">
        <v>94</v>
      </c>
      <c r="N69" s="367"/>
      <c r="O69" s="367"/>
    </row>
    <row r="70" spans="1:15" ht="18" customHeight="1">
      <c r="A70" s="367">
        <v>1</v>
      </c>
      <c r="B70" s="367"/>
      <c r="C70" s="367"/>
      <c r="D70" s="367">
        <v>2</v>
      </c>
      <c r="E70" s="367"/>
      <c r="F70" s="367"/>
      <c r="G70" s="367">
        <v>3</v>
      </c>
      <c r="H70" s="367"/>
      <c r="I70" s="367"/>
      <c r="J70" s="391">
        <v>4</v>
      </c>
      <c r="K70" s="391"/>
      <c r="L70" s="391"/>
      <c r="M70" s="391">
        <v>5</v>
      </c>
      <c r="N70" s="391"/>
      <c r="O70" s="391"/>
    </row>
    <row r="71" spans="1:15" ht="20.100000000000001" customHeight="1">
      <c r="A71" s="386" t="s">
        <v>333</v>
      </c>
      <c r="B71" s="386"/>
      <c r="C71" s="386"/>
      <c r="D71" s="382"/>
      <c r="E71" s="382"/>
      <c r="F71" s="382"/>
      <c r="G71" s="382"/>
      <c r="H71" s="382"/>
      <c r="I71" s="382"/>
      <c r="J71" s="382"/>
      <c r="K71" s="382"/>
      <c r="L71" s="382"/>
      <c r="M71" s="382"/>
      <c r="N71" s="382"/>
      <c r="O71" s="382"/>
    </row>
    <row r="72" spans="1:15" ht="20.100000000000001" customHeight="1">
      <c r="A72" s="386" t="s">
        <v>115</v>
      </c>
      <c r="B72" s="386"/>
      <c r="C72" s="386"/>
      <c r="D72" s="382"/>
      <c r="E72" s="382"/>
      <c r="F72" s="382"/>
      <c r="G72" s="382"/>
      <c r="H72" s="382"/>
      <c r="I72" s="382"/>
      <c r="J72" s="382"/>
      <c r="K72" s="382"/>
      <c r="L72" s="382"/>
      <c r="M72" s="382"/>
      <c r="N72" s="382"/>
      <c r="O72" s="382"/>
    </row>
    <row r="73" spans="1:15" ht="20.100000000000001" customHeight="1">
      <c r="A73" s="386"/>
      <c r="B73" s="386"/>
      <c r="C73" s="386"/>
      <c r="D73" s="383"/>
      <c r="E73" s="384"/>
      <c r="F73" s="385"/>
      <c r="G73" s="383"/>
      <c r="H73" s="384"/>
      <c r="I73" s="385"/>
      <c r="J73" s="383"/>
      <c r="K73" s="384"/>
      <c r="L73" s="385"/>
      <c r="M73" s="383"/>
      <c r="N73" s="384"/>
      <c r="O73" s="385"/>
    </row>
    <row r="74" spans="1:15" ht="20.100000000000001" customHeight="1">
      <c r="A74" s="386" t="s">
        <v>334</v>
      </c>
      <c r="B74" s="386"/>
      <c r="C74" s="386"/>
      <c r="D74" s="382"/>
      <c r="E74" s="382"/>
      <c r="F74" s="382"/>
      <c r="G74" s="382"/>
      <c r="H74" s="382"/>
      <c r="I74" s="382"/>
      <c r="J74" s="382"/>
      <c r="K74" s="382"/>
      <c r="L74" s="382"/>
      <c r="M74" s="382"/>
      <c r="N74" s="382"/>
      <c r="O74" s="382"/>
    </row>
    <row r="75" spans="1:15" ht="20.100000000000001" customHeight="1">
      <c r="A75" s="386" t="s">
        <v>116</v>
      </c>
      <c r="B75" s="386"/>
      <c r="C75" s="386"/>
      <c r="D75" s="382"/>
      <c r="E75" s="382"/>
      <c r="F75" s="382"/>
      <c r="G75" s="382"/>
      <c r="H75" s="382"/>
      <c r="I75" s="382"/>
      <c r="J75" s="382"/>
      <c r="K75" s="382"/>
      <c r="L75" s="382"/>
      <c r="M75" s="382"/>
      <c r="N75" s="382"/>
      <c r="O75" s="382"/>
    </row>
    <row r="76" spans="1:15" ht="20.100000000000001" customHeight="1">
      <c r="A76" s="386"/>
      <c r="B76" s="386"/>
      <c r="C76" s="386"/>
      <c r="D76" s="383"/>
      <c r="E76" s="384"/>
      <c r="F76" s="385"/>
      <c r="G76" s="383"/>
      <c r="H76" s="384"/>
      <c r="I76" s="385"/>
      <c r="J76" s="383"/>
      <c r="K76" s="384"/>
      <c r="L76" s="385"/>
      <c r="M76" s="383"/>
      <c r="N76" s="384"/>
      <c r="O76" s="385"/>
    </row>
    <row r="77" spans="1:15" ht="20.100000000000001" customHeight="1">
      <c r="A77" s="386" t="s">
        <v>335</v>
      </c>
      <c r="B77" s="386"/>
      <c r="C77" s="386"/>
      <c r="D77" s="382"/>
      <c r="E77" s="382"/>
      <c r="F77" s="382"/>
      <c r="G77" s="382"/>
      <c r="H77" s="382"/>
      <c r="I77" s="382"/>
      <c r="J77" s="382"/>
      <c r="K77" s="382"/>
      <c r="L77" s="382"/>
      <c r="M77" s="382"/>
      <c r="N77" s="382"/>
      <c r="O77" s="382"/>
    </row>
    <row r="78" spans="1:15" ht="20.100000000000001" customHeight="1">
      <c r="A78" s="386" t="s">
        <v>115</v>
      </c>
      <c r="B78" s="386"/>
      <c r="C78" s="386"/>
      <c r="D78" s="382"/>
      <c r="E78" s="382"/>
      <c r="F78" s="382"/>
      <c r="G78" s="382"/>
      <c r="H78" s="382"/>
      <c r="I78" s="382"/>
      <c r="J78" s="382"/>
      <c r="K78" s="382"/>
      <c r="L78" s="382"/>
      <c r="M78" s="382"/>
      <c r="N78" s="382"/>
      <c r="O78" s="382"/>
    </row>
    <row r="79" spans="1:15" ht="20.100000000000001" customHeight="1">
      <c r="A79" s="387"/>
      <c r="B79" s="388"/>
      <c r="C79" s="389"/>
      <c r="D79" s="382"/>
      <c r="E79" s="382"/>
      <c r="F79" s="382"/>
      <c r="G79" s="382"/>
      <c r="H79" s="382"/>
      <c r="I79" s="382"/>
      <c r="J79" s="382"/>
      <c r="K79" s="382"/>
      <c r="L79" s="382"/>
      <c r="M79" s="382"/>
      <c r="N79" s="382"/>
      <c r="O79" s="382"/>
    </row>
    <row r="80" spans="1:15" ht="20.100000000000001" customHeight="1">
      <c r="A80" s="387" t="s">
        <v>59</v>
      </c>
      <c r="B80" s="388"/>
      <c r="C80" s="389"/>
      <c r="D80" s="390"/>
      <c r="E80" s="390"/>
      <c r="F80" s="390"/>
      <c r="G80" s="390"/>
      <c r="H80" s="390"/>
      <c r="I80" s="390"/>
      <c r="J80" s="382"/>
      <c r="K80" s="382"/>
      <c r="L80" s="382"/>
      <c r="M80" s="382"/>
      <c r="N80" s="382"/>
      <c r="O80" s="382"/>
    </row>
    <row r="81" spans="3:5">
      <c r="C81" s="31"/>
      <c r="D81" s="31"/>
      <c r="E81" s="31"/>
    </row>
    <row r="82" spans="3:5">
      <c r="C82" s="31"/>
      <c r="D82" s="31"/>
      <c r="E82" s="31"/>
    </row>
    <row r="83" spans="3:5">
      <c r="C83" s="31"/>
      <c r="D83" s="31"/>
      <c r="E83" s="31"/>
    </row>
    <row r="84" spans="3:5">
      <c r="C84" s="31"/>
      <c r="D84" s="31"/>
      <c r="E84" s="31"/>
    </row>
    <row r="85" spans="3:5">
      <c r="C85" s="31"/>
      <c r="D85" s="31"/>
      <c r="E85" s="31"/>
    </row>
    <row r="86" spans="3:5">
      <c r="C86" s="31"/>
      <c r="D86" s="31"/>
      <c r="E86" s="31"/>
    </row>
    <row r="87" spans="3:5">
      <c r="C87" s="31"/>
      <c r="D87" s="31"/>
      <c r="E87" s="31"/>
    </row>
    <row r="88" spans="3:5">
      <c r="C88" s="31"/>
      <c r="D88" s="31"/>
      <c r="E88" s="31"/>
    </row>
    <row r="89" spans="3:5">
      <c r="C89" s="31"/>
      <c r="D89" s="31"/>
      <c r="E89" s="31"/>
    </row>
    <row r="90" spans="3:5">
      <c r="C90" s="31"/>
      <c r="D90" s="31"/>
      <c r="E90" s="31"/>
    </row>
    <row r="91" spans="3:5">
      <c r="C91" s="31"/>
      <c r="D91" s="31"/>
      <c r="E91" s="31"/>
    </row>
    <row r="92" spans="3:5">
      <c r="C92" s="31"/>
      <c r="D92" s="31"/>
      <c r="E92" s="31"/>
    </row>
    <row r="93" spans="3:5">
      <c r="C93" s="31"/>
      <c r="D93" s="31"/>
      <c r="E93" s="31"/>
    </row>
    <row r="94" spans="3:5">
      <c r="C94" s="31"/>
      <c r="D94" s="31"/>
      <c r="E94" s="31"/>
    </row>
  </sheetData>
  <sheetProtection insertColumns="0" insertRows="0"/>
  <mergeCells count="308">
    <mergeCell ref="N33:O33"/>
    <mergeCell ref="A33:C33"/>
    <mergeCell ref="D33:E33"/>
    <mergeCell ref="F33:G33"/>
    <mergeCell ref="H33:I33"/>
    <mergeCell ref="J33:K33"/>
    <mergeCell ref="L33:M33"/>
    <mergeCell ref="J32:K32"/>
    <mergeCell ref="L32:M32"/>
    <mergeCell ref="N32:O32"/>
    <mergeCell ref="A28:C28"/>
    <mergeCell ref="D28:E28"/>
    <mergeCell ref="F28:G28"/>
    <mergeCell ref="H28:I28"/>
    <mergeCell ref="A31:C31"/>
    <mergeCell ref="D31:E31"/>
    <mergeCell ref="A32:C32"/>
    <mergeCell ref="D32:E32"/>
    <mergeCell ref="F32:G32"/>
    <mergeCell ref="H32:I32"/>
    <mergeCell ref="F31:G31"/>
    <mergeCell ref="H31:I31"/>
    <mergeCell ref="A30:C30"/>
    <mergeCell ref="A29:C29"/>
    <mergeCell ref="D29:E29"/>
    <mergeCell ref="F29:G29"/>
    <mergeCell ref="H29:I29"/>
    <mergeCell ref="N31:O31"/>
    <mergeCell ref="D30:E30"/>
    <mergeCell ref="F30:G30"/>
    <mergeCell ref="H30:I30"/>
    <mergeCell ref="J30:K30"/>
    <mergeCell ref="L31:M31"/>
    <mergeCell ref="L30:M30"/>
    <mergeCell ref="N30:O30"/>
    <mergeCell ref="J31:K31"/>
    <mergeCell ref="L26:M26"/>
    <mergeCell ref="J26:K26"/>
    <mergeCell ref="N27:O27"/>
    <mergeCell ref="J28:K28"/>
    <mergeCell ref="L28:M28"/>
    <mergeCell ref="N28:O28"/>
    <mergeCell ref="F27:G27"/>
    <mergeCell ref="J29:K29"/>
    <mergeCell ref="L29:M29"/>
    <mergeCell ref="N29:O29"/>
    <mergeCell ref="A26:C26"/>
    <mergeCell ref="D26:E26"/>
    <mergeCell ref="A25:C25"/>
    <mergeCell ref="D25:E25"/>
    <mergeCell ref="F25:G25"/>
    <mergeCell ref="H25:I25"/>
    <mergeCell ref="F26:G26"/>
    <mergeCell ref="H27:I27"/>
    <mergeCell ref="J27:K27"/>
    <mergeCell ref="A27:C27"/>
    <mergeCell ref="D27:E27"/>
    <mergeCell ref="H26:I26"/>
    <mergeCell ref="J80:L80"/>
    <mergeCell ref="G78:I78"/>
    <mergeCell ref="M80:O80"/>
    <mergeCell ref="M78:O78"/>
    <mergeCell ref="D74:F74"/>
    <mergeCell ref="D70:F70"/>
    <mergeCell ref="A67:O67"/>
    <mergeCell ref="A69:C69"/>
    <mergeCell ref="M77:O77"/>
    <mergeCell ref="J75:L75"/>
    <mergeCell ref="A73:C73"/>
    <mergeCell ref="A76:C76"/>
    <mergeCell ref="D76:F76"/>
    <mergeCell ref="D78:F78"/>
    <mergeCell ref="G73:I73"/>
    <mergeCell ref="M79:O79"/>
    <mergeCell ref="J78:L78"/>
    <mergeCell ref="J79:L79"/>
    <mergeCell ref="A80:C80"/>
    <mergeCell ref="A77:C77"/>
    <mergeCell ref="A75:C75"/>
    <mergeCell ref="D75:F75"/>
    <mergeCell ref="G75:I75"/>
    <mergeCell ref="A78:C78"/>
    <mergeCell ref="M75:O75"/>
    <mergeCell ref="M76:O76"/>
    <mergeCell ref="J77:L77"/>
    <mergeCell ref="J76:L76"/>
    <mergeCell ref="F21:G21"/>
    <mergeCell ref="H21:I21"/>
    <mergeCell ref="J21:K21"/>
    <mergeCell ref="F22:G22"/>
    <mergeCell ref="H22:I22"/>
    <mergeCell ref="J23:K23"/>
    <mergeCell ref="N23:O23"/>
    <mergeCell ref="D77:F77"/>
    <mergeCell ref="G77:I77"/>
    <mergeCell ref="G76:I76"/>
    <mergeCell ref="N24:O24"/>
    <mergeCell ref="D23:E23"/>
    <mergeCell ref="J25:K25"/>
    <mergeCell ref="L25:M25"/>
    <mergeCell ref="N25:O25"/>
    <mergeCell ref="D24:E24"/>
    <mergeCell ref="F24:G24"/>
    <mergeCell ref="H24:I24"/>
    <mergeCell ref="N26:O26"/>
    <mergeCell ref="L27:M27"/>
    <mergeCell ref="A79:C79"/>
    <mergeCell ref="D79:F79"/>
    <mergeCell ref="G79:I79"/>
    <mergeCell ref="D80:F80"/>
    <mergeCell ref="G80:I80"/>
    <mergeCell ref="M63:O63"/>
    <mergeCell ref="M71:O71"/>
    <mergeCell ref="J70:L70"/>
    <mergeCell ref="K64:L64"/>
    <mergeCell ref="M64:O64"/>
    <mergeCell ref="K65:L65"/>
    <mergeCell ref="M65:O65"/>
    <mergeCell ref="M69:O69"/>
    <mergeCell ref="K63:L63"/>
    <mergeCell ref="H64:J64"/>
    <mergeCell ref="G71:I71"/>
    <mergeCell ref="M70:O70"/>
    <mergeCell ref="A70:C70"/>
    <mergeCell ref="B65:C65"/>
    <mergeCell ref="D65:E65"/>
    <mergeCell ref="F65:G65"/>
    <mergeCell ref="J71:L71"/>
    <mergeCell ref="H65:J65"/>
    <mergeCell ref="G70:I70"/>
    <mergeCell ref="M74:O74"/>
    <mergeCell ref="J74:L74"/>
    <mergeCell ref="J72:L72"/>
    <mergeCell ref="M72:O72"/>
    <mergeCell ref="M73:O73"/>
    <mergeCell ref="G74:I74"/>
    <mergeCell ref="J73:L73"/>
    <mergeCell ref="A74:C74"/>
    <mergeCell ref="A71:C71"/>
    <mergeCell ref="D71:F71"/>
    <mergeCell ref="A72:C72"/>
    <mergeCell ref="D72:F72"/>
    <mergeCell ref="G72:I72"/>
    <mergeCell ref="D73:F73"/>
    <mergeCell ref="F64:G64"/>
    <mergeCell ref="H63:J63"/>
    <mergeCell ref="B64:C64"/>
    <mergeCell ref="B63:C63"/>
    <mergeCell ref="D63:E63"/>
    <mergeCell ref="F63:G63"/>
    <mergeCell ref="D64:E64"/>
    <mergeCell ref="D69:F69"/>
    <mergeCell ref="G69:I69"/>
    <mergeCell ref="J69:L69"/>
    <mergeCell ref="M62:O62"/>
    <mergeCell ref="B61:C61"/>
    <mergeCell ref="F61:G61"/>
    <mergeCell ref="H61:J61"/>
    <mergeCell ref="B62:C62"/>
    <mergeCell ref="H62:J62"/>
    <mergeCell ref="K62:L62"/>
    <mergeCell ref="D61:E61"/>
    <mergeCell ref="D62:E62"/>
    <mergeCell ref="F62:G62"/>
    <mergeCell ref="M60:O60"/>
    <mergeCell ref="K61:L61"/>
    <mergeCell ref="M61:O61"/>
    <mergeCell ref="A58:O58"/>
    <mergeCell ref="B60:C60"/>
    <mergeCell ref="D60:E60"/>
    <mergeCell ref="F60:G60"/>
    <mergeCell ref="H60:J60"/>
    <mergeCell ref="K60:L60"/>
    <mergeCell ref="B52:C52"/>
    <mergeCell ref="D52:F52"/>
    <mergeCell ref="F47:O47"/>
    <mergeCell ref="F48:O48"/>
    <mergeCell ref="G52:I52"/>
    <mergeCell ref="J52:L52"/>
    <mergeCell ref="M52:O52"/>
    <mergeCell ref="B48:E48"/>
    <mergeCell ref="A50:J50"/>
    <mergeCell ref="A52:A53"/>
    <mergeCell ref="B47:E47"/>
    <mergeCell ref="F41:O41"/>
    <mergeCell ref="F45:O45"/>
    <mergeCell ref="B45:E45"/>
    <mergeCell ref="F46:O46"/>
    <mergeCell ref="B46:E46"/>
    <mergeCell ref="B44:E44"/>
    <mergeCell ref="F44:O44"/>
    <mergeCell ref="F43:O43"/>
    <mergeCell ref="B42:E42"/>
    <mergeCell ref="B43:E43"/>
    <mergeCell ref="F42:O42"/>
    <mergeCell ref="B41:E41"/>
    <mergeCell ref="H17:I17"/>
    <mergeCell ref="F15:G15"/>
    <mergeCell ref="A14:C14"/>
    <mergeCell ref="F14:G14"/>
    <mergeCell ref="D13:E13"/>
    <mergeCell ref="L19:M19"/>
    <mergeCell ref="H13:I13"/>
    <mergeCell ref="A19:C19"/>
    <mergeCell ref="D19:E19"/>
    <mergeCell ref="J17:K17"/>
    <mergeCell ref="D17:E17"/>
    <mergeCell ref="F17:G17"/>
    <mergeCell ref="L18:M18"/>
    <mergeCell ref="J18:K18"/>
    <mergeCell ref="F19:G19"/>
    <mergeCell ref="H19:I19"/>
    <mergeCell ref="J19:K19"/>
    <mergeCell ref="H18:I18"/>
    <mergeCell ref="A15:C15"/>
    <mergeCell ref="A13:C13"/>
    <mergeCell ref="F40:O40"/>
    <mergeCell ref="B40:E40"/>
    <mergeCell ref="N15:O15"/>
    <mergeCell ref="A18:C18"/>
    <mergeCell ref="D18:E18"/>
    <mergeCell ref="F39:O39"/>
    <mergeCell ref="B39:E39"/>
    <mergeCell ref="L13:M13"/>
    <mergeCell ref="F16:G16"/>
    <mergeCell ref="A17:C17"/>
    <mergeCell ref="H16:I16"/>
    <mergeCell ref="A37:O37"/>
    <mergeCell ref="L17:M17"/>
    <mergeCell ref="N16:O16"/>
    <mergeCell ref="A20:C20"/>
    <mergeCell ref="N18:O18"/>
    <mergeCell ref="D20:E20"/>
    <mergeCell ref="F20:G20"/>
    <mergeCell ref="L16:M16"/>
    <mergeCell ref="A35:O35"/>
    <mergeCell ref="A16:C16"/>
    <mergeCell ref="J16:K16"/>
    <mergeCell ref="D16:E16"/>
    <mergeCell ref="N17:O17"/>
    <mergeCell ref="N13:O13"/>
    <mergeCell ref="D14:E14"/>
    <mergeCell ref="H10:I10"/>
    <mergeCell ref="D12:E12"/>
    <mergeCell ref="H15:I15"/>
    <mergeCell ref="L10:M10"/>
    <mergeCell ref="L15:M15"/>
    <mergeCell ref="N14:O14"/>
    <mergeCell ref="H14:I14"/>
    <mergeCell ref="J14:K14"/>
    <mergeCell ref="L14:M14"/>
    <mergeCell ref="F13:G13"/>
    <mergeCell ref="J15:K15"/>
    <mergeCell ref="F12:G12"/>
    <mergeCell ref="H12:I12"/>
    <mergeCell ref="L12:M12"/>
    <mergeCell ref="L11:M11"/>
    <mergeCell ref="J12:K12"/>
    <mergeCell ref="J11:K11"/>
    <mergeCell ref="N12:O12"/>
    <mergeCell ref="D11:E11"/>
    <mergeCell ref="J13:K13"/>
    <mergeCell ref="D15:E15"/>
    <mergeCell ref="N19:O19"/>
    <mergeCell ref="F18:G18"/>
    <mergeCell ref="A21:C21"/>
    <mergeCell ref="D21:E21"/>
    <mergeCell ref="D22:E22"/>
    <mergeCell ref="N22:O22"/>
    <mergeCell ref="J24:K24"/>
    <mergeCell ref="L24:M24"/>
    <mergeCell ref="L21:M21"/>
    <mergeCell ref="N21:O21"/>
    <mergeCell ref="A22:C22"/>
    <mergeCell ref="L23:M23"/>
    <mergeCell ref="L22:M22"/>
    <mergeCell ref="J22:K22"/>
    <mergeCell ref="F23:G23"/>
    <mergeCell ref="H23:I23"/>
    <mergeCell ref="H20:I20"/>
    <mergeCell ref="J20:K20"/>
    <mergeCell ref="L20:M20"/>
    <mergeCell ref="N20:O20"/>
    <mergeCell ref="A23:C23"/>
    <mergeCell ref="A24:C24"/>
    <mergeCell ref="A12:C12"/>
    <mergeCell ref="H11:I11"/>
    <mergeCell ref="N11:O11"/>
    <mergeCell ref="F11:G11"/>
    <mergeCell ref="A11:C11"/>
    <mergeCell ref="A1:O1"/>
    <mergeCell ref="A2:O2"/>
    <mergeCell ref="A3:O3"/>
    <mergeCell ref="D9:E9"/>
    <mergeCell ref="F9:G9"/>
    <mergeCell ref="A10:C10"/>
    <mergeCell ref="N10:O10"/>
    <mergeCell ref="A7:O7"/>
    <mergeCell ref="J9:K9"/>
    <mergeCell ref="H9:I9"/>
    <mergeCell ref="A4:O4"/>
    <mergeCell ref="A9:C9"/>
    <mergeCell ref="L9:M9"/>
    <mergeCell ref="N9:O9"/>
    <mergeCell ref="J10:K10"/>
    <mergeCell ref="D10:E10"/>
    <mergeCell ref="F10:G10"/>
    <mergeCell ref="A5:O5"/>
  </mergeCells>
  <phoneticPr fontId="3" type="noConversion"/>
  <pageMargins left="1.1811023622047245" right="0.39370078740157483" top="0.78740157480314965" bottom="0.78740157480314965" header="0.27559055118110237" footer="0.15748031496062992"/>
  <pageSetup paperSize="9" scale="47" orientation="landscape" verticalDpi="1200" r:id="rId1"/>
  <headerFooter alignWithMargins="0"/>
  <rowBreaks count="1" manualBreakCount="1">
    <brk id="48" max="14" man="1"/>
  </rowBreaks>
  <ignoredErrors>
    <ignoredError sqref="O12 M12" evalError="1"/>
    <ignoredError sqref="E56:L56"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AE65"/>
  <sheetViews>
    <sheetView zoomScale="50" zoomScaleNormal="50" zoomScaleSheetLayoutView="50" workbookViewId="0">
      <selection activeCell="H24" sqref="H24"/>
    </sheetView>
  </sheetViews>
  <sheetFormatPr defaultRowHeight="18.75"/>
  <cols>
    <col min="1" max="1" width="5.85546875" style="1" customWidth="1"/>
    <col min="2" max="2" width="28.7109375" style="1" customWidth="1"/>
    <col min="3" max="5" width="11.28515625" style="1" customWidth="1"/>
    <col min="6" max="6" width="7.140625" style="1" customWidth="1"/>
    <col min="7" max="31" width="11" style="1" customWidth="1"/>
    <col min="32" max="16384" width="9.140625" style="1"/>
  </cols>
  <sheetData>
    <row r="1" spans="1:31">
      <c r="A1" s="25"/>
      <c r="B1" s="25"/>
      <c r="C1" s="25"/>
      <c r="D1" s="25"/>
      <c r="E1" s="25"/>
      <c r="F1" s="25"/>
      <c r="G1" s="25"/>
      <c r="H1" s="25"/>
      <c r="I1" s="25"/>
      <c r="J1" s="25"/>
      <c r="K1" s="25"/>
      <c r="L1" s="25"/>
      <c r="M1" s="25"/>
      <c r="N1" s="25"/>
      <c r="O1" s="25"/>
      <c r="Q1" s="30"/>
      <c r="R1" s="30"/>
      <c r="S1" s="30"/>
      <c r="T1" s="30"/>
      <c r="U1" s="30"/>
      <c r="AB1" s="409"/>
      <c r="AC1" s="410"/>
      <c r="AD1" s="410"/>
      <c r="AE1" s="410"/>
    </row>
    <row r="2" spans="1:31" ht="18.75" customHeight="1">
      <c r="B2" s="40" t="s">
        <v>254</v>
      </c>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row>
    <row r="3" spans="1:31">
      <c r="A3" s="55"/>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row>
    <row r="4" spans="1:31" ht="18.75" customHeight="1">
      <c r="A4" s="338" t="s">
        <v>54</v>
      </c>
      <c r="B4" s="338" t="s">
        <v>209</v>
      </c>
      <c r="C4" s="425" t="s">
        <v>210</v>
      </c>
      <c r="D4" s="426"/>
      <c r="E4" s="426"/>
      <c r="F4" s="427"/>
      <c r="G4" s="425" t="s">
        <v>348</v>
      </c>
      <c r="H4" s="426"/>
      <c r="I4" s="426"/>
      <c r="J4" s="426"/>
      <c r="K4" s="426"/>
      <c r="L4" s="427"/>
      <c r="M4" s="425" t="s">
        <v>211</v>
      </c>
      <c r="N4" s="426"/>
      <c r="O4" s="426"/>
      <c r="P4" s="427"/>
      <c r="Q4" s="360" t="s">
        <v>303</v>
      </c>
      <c r="R4" s="361"/>
      <c r="S4" s="361"/>
      <c r="T4" s="361"/>
      <c r="U4" s="361"/>
      <c r="V4" s="361"/>
      <c r="W4" s="361"/>
      <c r="X4" s="361"/>
      <c r="Y4" s="361"/>
      <c r="Z4" s="361"/>
      <c r="AA4" s="361"/>
      <c r="AB4" s="361"/>
      <c r="AC4" s="361"/>
      <c r="AD4" s="361"/>
      <c r="AE4" s="376"/>
    </row>
    <row r="5" spans="1:31" ht="48.75" customHeight="1">
      <c r="A5" s="339"/>
      <c r="B5" s="339"/>
      <c r="C5" s="428"/>
      <c r="D5" s="429"/>
      <c r="E5" s="429"/>
      <c r="F5" s="430"/>
      <c r="G5" s="428"/>
      <c r="H5" s="429"/>
      <c r="I5" s="429"/>
      <c r="J5" s="429"/>
      <c r="K5" s="429"/>
      <c r="L5" s="430"/>
      <c r="M5" s="428"/>
      <c r="N5" s="429"/>
      <c r="O5" s="429"/>
      <c r="P5" s="430"/>
      <c r="Q5" s="373" t="s">
        <v>212</v>
      </c>
      <c r="R5" s="374"/>
      <c r="S5" s="375"/>
      <c r="T5" s="373" t="s">
        <v>213</v>
      </c>
      <c r="U5" s="374"/>
      <c r="V5" s="375"/>
      <c r="W5" s="373" t="s">
        <v>43</v>
      </c>
      <c r="X5" s="374"/>
      <c r="Y5" s="375"/>
      <c r="Z5" s="360" t="s">
        <v>214</v>
      </c>
      <c r="AA5" s="361"/>
      <c r="AB5" s="376"/>
      <c r="AC5" s="360" t="s">
        <v>215</v>
      </c>
      <c r="AD5" s="361"/>
      <c r="AE5" s="376"/>
    </row>
    <row r="6" spans="1:31" ht="18" customHeight="1">
      <c r="A6" s="65">
        <v>1</v>
      </c>
      <c r="B6" s="66">
        <v>2</v>
      </c>
      <c r="C6" s="431">
        <v>3</v>
      </c>
      <c r="D6" s="432"/>
      <c r="E6" s="432"/>
      <c r="F6" s="433"/>
      <c r="G6" s="431">
        <v>4</v>
      </c>
      <c r="H6" s="432"/>
      <c r="I6" s="432"/>
      <c r="J6" s="432"/>
      <c r="K6" s="432"/>
      <c r="L6" s="433"/>
      <c r="M6" s="431">
        <v>5</v>
      </c>
      <c r="N6" s="432"/>
      <c r="O6" s="432"/>
      <c r="P6" s="433"/>
      <c r="Q6" s="431">
        <v>6</v>
      </c>
      <c r="R6" s="432"/>
      <c r="S6" s="433"/>
      <c r="T6" s="431">
        <v>7</v>
      </c>
      <c r="U6" s="432"/>
      <c r="V6" s="433"/>
      <c r="W6" s="434">
        <v>8</v>
      </c>
      <c r="X6" s="435"/>
      <c r="Y6" s="436"/>
      <c r="Z6" s="434">
        <v>9</v>
      </c>
      <c r="AA6" s="435"/>
      <c r="AB6" s="436"/>
      <c r="AC6" s="434">
        <v>10</v>
      </c>
      <c r="AD6" s="435"/>
      <c r="AE6" s="436"/>
    </row>
    <row r="7" spans="1:31" s="179" customFormat="1" ht="20.100000000000001" customHeight="1">
      <c r="A7" s="177">
        <v>1</v>
      </c>
      <c r="B7" s="178"/>
      <c r="C7" s="437"/>
      <c r="D7" s="438"/>
      <c r="E7" s="438"/>
      <c r="F7" s="439"/>
      <c r="G7" s="417"/>
      <c r="H7" s="418"/>
      <c r="I7" s="418"/>
      <c r="J7" s="418"/>
      <c r="K7" s="418"/>
      <c r="L7" s="419"/>
      <c r="M7" s="440">
        <f>SUM(Q7,T7,W7,Z7,AC7)</f>
        <v>0</v>
      </c>
      <c r="N7" s="441"/>
      <c r="O7" s="441"/>
      <c r="P7" s="442"/>
      <c r="Q7" s="422"/>
      <c r="R7" s="423"/>
      <c r="S7" s="424"/>
      <c r="T7" s="422"/>
      <c r="U7" s="423"/>
      <c r="V7" s="424"/>
      <c r="W7" s="422"/>
      <c r="X7" s="423"/>
      <c r="Y7" s="424"/>
      <c r="Z7" s="422"/>
      <c r="AA7" s="423"/>
      <c r="AB7" s="424"/>
      <c r="AC7" s="422"/>
      <c r="AD7" s="423"/>
      <c r="AE7" s="424"/>
    </row>
    <row r="8" spans="1:31" s="179" customFormat="1" ht="20.100000000000001" customHeight="1">
      <c r="A8" s="177">
        <v>2</v>
      </c>
      <c r="B8" s="178"/>
      <c r="C8" s="437"/>
      <c r="D8" s="438"/>
      <c r="E8" s="438"/>
      <c r="F8" s="439"/>
      <c r="G8" s="417"/>
      <c r="H8" s="418"/>
      <c r="I8" s="418"/>
      <c r="J8" s="418"/>
      <c r="K8" s="418"/>
      <c r="L8" s="419"/>
      <c r="M8" s="440">
        <f>SUM(Q8,T8,W8,Z8,AC8)</f>
        <v>0</v>
      </c>
      <c r="N8" s="441"/>
      <c r="O8" s="441"/>
      <c r="P8" s="442"/>
      <c r="Q8" s="422"/>
      <c r="R8" s="423"/>
      <c r="S8" s="424"/>
      <c r="T8" s="422"/>
      <c r="U8" s="423"/>
      <c r="V8" s="424"/>
      <c r="W8" s="422"/>
      <c r="X8" s="423"/>
      <c r="Y8" s="424"/>
      <c r="Z8" s="422"/>
      <c r="AA8" s="423"/>
      <c r="AB8" s="424"/>
      <c r="AC8" s="422"/>
      <c r="AD8" s="423"/>
      <c r="AE8" s="424"/>
    </row>
    <row r="9" spans="1:31" ht="20.100000000000001" customHeight="1">
      <c r="A9" s="65"/>
      <c r="B9" s="66"/>
      <c r="C9" s="431"/>
      <c r="D9" s="432"/>
      <c r="E9" s="432"/>
      <c r="F9" s="433"/>
      <c r="G9" s="443"/>
      <c r="H9" s="444"/>
      <c r="I9" s="444"/>
      <c r="J9" s="444"/>
      <c r="K9" s="444"/>
      <c r="L9" s="445"/>
      <c r="M9" s="455">
        <f>SUM(Q9,T9,W9,Z9,AC9)</f>
        <v>0</v>
      </c>
      <c r="N9" s="456"/>
      <c r="O9" s="456"/>
      <c r="P9" s="457"/>
      <c r="Q9" s="446"/>
      <c r="R9" s="447"/>
      <c r="S9" s="448"/>
      <c r="T9" s="446"/>
      <c r="U9" s="447"/>
      <c r="V9" s="448"/>
      <c r="W9" s="446"/>
      <c r="X9" s="447"/>
      <c r="Y9" s="448"/>
      <c r="Z9" s="446"/>
      <c r="AA9" s="447"/>
      <c r="AB9" s="448"/>
      <c r="AC9" s="446"/>
      <c r="AD9" s="447"/>
      <c r="AE9" s="448"/>
    </row>
    <row r="10" spans="1:31" ht="20.100000000000001" customHeight="1">
      <c r="A10" s="65"/>
      <c r="B10" s="66"/>
      <c r="C10" s="431"/>
      <c r="D10" s="432"/>
      <c r="E10" s="432"/>
      <c r="F10" s="433"/>
      <c r="G10" s="443"/>
      <c r="H10" s="444"/>
      <c r="I10" s="444"/>
      <c r="J10" s="444"/>
      <c r="K10" s="444"/>
      <c r="L10" s="445"/>
      <c r="M10" s="455">
        <f>SUM(Q10,T10,W10,Z10,AC10)</f>
        <v>0</v>
      </c>
      <c r="N10" s="456"/>
      <c r="O10" s="456"/>
      <c r="P10" s="457"/>
      <c r="Q10" s="446"/>
      <c r="R10" s="447"/>
      <c r="S10" s="448"/>
      <c r="T10" s="446"/>
      <c r="U10" s="447"/>
      <c r="V10" s="448"/>
      <c r="W10" s="446"/>
      <c r="X10" s="447"/>
      <c r="Y10" s="448"/>
      <c r="Z10" s="446"/>
      <c r="AA10" s="447"/>
      <c r="AB10" s="448"/>
      <c r="AC10" s="446"/>
      <c r="AD10" s="447"/>
      <c r="AE10" s="448"/>
    </row>
    <row r="11" spans="1:31" ht="20.100000000000001" customHeight="1">
      <c r="A11" s="452" t="s">
        <v>59</v>
      </c>
      <c r="B11" s="453"/>
      <c r="C11" s="453"/>
      <c r="D11" s="453"/>
      <c r="E11" s="453"/>
      <c r="F11" s="453"/>
      <c r="G11" s="453"/>
      <c r="H11" s="453"/>
      <c r="I11" s="453"/>
      <c r="J11" s="453"/>
      <c r="K11" s="453"/>
      <c r="L11" s="454"/>
      <c r="M11" s="449">
        <f>SUM(M7:P10)</f>
        <v>0</v>
      </c>
      <c r="N11" s="450"/>
      <c r="O11" s="450"/>
      <c r="P11" s="451"/>
      <c r="Q11" s="449">
        <f>SUM(Q7:S10)</f>
        <v>0</v>
      </c>
      <c r="R11" s="450"/>
      <c r="S11" s="451"/>
      <c r="T11" s="449">
        <f>SUM(T7:V10)</f>
        <v>0</v>
      </c>
      <c r="U11" s="450"/>
      <c r="V11" s="451"/>
      <c r="W11" s="449">
        <f>SUM(W7:Y10)</f>
        <v>0</v>
      </c>
      <c r="X11" s="450"/>
      <c r="Y11" s="451"/>
      <c r="Z11" s="449">
        <f>SUM(Z7:AB10)</f>
        <v>0</v>
      </c>
      <c r="AA11" s="450"/>
      <c r="AB11" s="451"/>
      <c r="AC11" s="449">
        <f>SUM(AC7:AE10)</f>
        <v>0</v>
      </c>
      <c r="AD11" s="450"/>
      <c r="AE11" s="451"/>
    </row>
    <row r="12" spans="1:31" ht="18.75" customHeight="1">
      <c r="A12" s="33"/>
      <c r="B12" s="33"/>
      <c r="C12" s="33"/>
      <c r="D12" s="33"/>
      <c r="E12" s="33"/>
      <c r="F12" s="33"/>
      <c r="G12" s="33"/>
      <c r="H12" s="33"/>
      <c r="I12" s="33"/>
      <c r="J12" s="33"/>
      <c r="K12" s="33"/>
      <c r="L12" s="33"/>
      <c r="M12" s="35"/>
      <c r="N12" s="35"/>
      <c r="O12" s="35"/>
      <c r="P12" s="35"/>
      <c r="Q12" s="56"/>
      <c r="R12" s="56"/>
      <c r="S12" s="56"/>
      <c r="T12" s="56"/>
      <c r="U12" s="56"/>
      <c r="V12" s="56"/>
      <c r="W12" s="57"/>
      <c r="X12" s="57"/>
      <c r="Y12" s="57"/>
      <c r="Z12" s="57"/>
      <c r="AA12" s="57"/>
      <c r="AB12" s="57"/>
      <c r="AC12" s="57"/>
      <c r="AD12" s="57"/>
      <c r="AE12" s="57"/>
    </row>
    <row r="13" spans="1:31" s="40" customFormat="1" ht="18.75" customHeight="1">
      <c r="B13" s="40" t="s">
        <v>255</v>
      </c>
    </row>
    <row r="14" spans="1:31" s="40" customFormat="1" ht="18.75" customHeight="1"/>
    <row r="15" spans="1:31" ht="18.75" customHeight="1">
      <c r="A15" s="324" t="s">
        <v>54</v>
      </c>
      <c r="B15" s="324" t="s">
        <v>216</v>
      </c>
      <c r="C15" s="314" t="s">
        <v>209</v>
      </c>
      <c r="D15" s="314"/>
      <c r="E15" s="314"/>
      <c r="F15" s="314"/>
      <c r="G15" s="314" t="s">
        <v>348</v>
      </c>
      <c r="H15" s="314"/>
      <c r="I15" s="314"/>
      <c r="J15" s="314"/>
      <c r="K15" s="314"/>
      <c r="L15" s="314"/>
      <c r="M15" s="314"/>
      <c r="N15" s="314"/>
      <c r="O15" s="314"/>
      <c r="P15" s="314"/>
      <c r="Q15" s="314" t="s">
        <v>217</v>
      </c>
      <c r="R15" s="314"/>
      <c r="S15" s="314"/>
      <c r="T15" s="314"/>
      <c r="U15" s="314"/>
      <c r="V15" s="318" t="s">
        <v>218</v>
      </c>
      <c r="W15" s="318"/>
      <c r="X15" s="318"/>
      <c r="Y15" s="318"/>
      <c r="Z15" s="318"/>
      <c r="AA15" s="318"/>
      <c r="AB15" s="318"/>
      <c r="AC15" s="318"/>
      <c r="AD15" s="318"/>
      <c r="AE15" s="318"/>
    </row>
    <row r="16" spans="1:31" ht="18.75" customHeight="1">
      <c r="A16" s="324"/>
      <c r="B16" s="324"/>
      <c r="C16" s="314"/>
      <c r="D16" s="314"/>
      <c r="E16" s="314"/>
      <c r="F16" s="314"/>
      <c r="G16" s="314"/>
      <c r="H16" s="314"/>
      <c r="I16" s="314"/>
      <c r="J16" s="314"/>
      <c r="K16" s="314"/>
      <c r="L16" s="314"/>
      <c r="M16" s="314"/>
      <c r="N16" s="314"/>
      <c r="O16" s="314"/>
      <c r="P16" s="314"/>
      <c r="Q16" s="314"/>
      <c r="R16" s="314"/>
      <c r="S16" s="314"/>
      <c r="T16" s="314"/>
      <c r="U16" s="314"/>
      <c r="V16" s="318" t="s">
        <v>219</v>
      </c>
      <c r="W16" s="318"/>
      <c r="X16" s="318" t="s">
        <v>104</v>
      </c>
      <c r="Y16" s="318"/>
      <c r="Z16" s="318"/>
      <c r="AA16" s="318"/>
      <c r="AB16" s="318"/>
      <c r="AC16" s="318"/>
      <c r="AD16" s="318"/>
      <c r="AE16" s="318"/>
    </row>
    <row r="17" spans="1:31" ht="18.75" customHeight="1">
      <c r="A17" s="324"/>
      <c r="B17" s="324"/>
      <c r="C17" s="314"/>
      <c r="D17" s="314"/>
      <c r="E17" s="314"/>
      <c r="F17" s="314"/>
      <c r="G17" s="314"/>
      <c r="H17" s="314"/>
      <c r="I17" s="314"/>
      <c r="J17" s="314"/>
      <c r="K17" s="314"/>
      <c r="L17" s="314"/>
      <c r="M17" s="314"/>
      <c r="N17" s="314"/>
      <c r="O17" s="314"/>
      <c r="P17" s="314"/>
      <c r="Q17" s="314"/>
      <c r="R17" s="314"/>
      <c r="S17" s="314"/>
      <c r="T17" s="314"/>
      <c r="U17" s="314"/>
      <c r="V17" s="318"/>
      <c r="W17" s="318"/>
      <c r="X17" s="318" t="s">
        <v>379</v>
      </c>
      <c r="Y17" s="318"/>
      <c r="Z17" s="318" t="s">
        <v>371</v>
      </c>
      <c r="AA17" s="318"/>
      <c r="AB17" s="318" t="s">
        <v>372</v>
      </c>
      <c r="AC17" s="318"/>
      <c r="AD17" s="318" t="s">
        <v>85</v>
      </c>
      <c r="AE17" s="318"/>
    </row>
    <row r="18" spans="1:31" ht="18" customHeight="1">
      <c r="A18" s="65">
        <v>1</v>
      </c>
      <c r="B18" s="65">
        <v>2</v>
      </c>
      <c r="C18" s="421">
        <v>3</v>
      </c>
      <c r="D18" s="421"/>
      <c r="E18" s="421"/>
      <c r="F18" s="421"/>
      <c r="G18" s="421">
        <v>4</v>
      </c>
      <c r="H18" s="421"/>
      <c r="I18" s="421"/>
      <c r="J18" s="421"/>
      <c r="K18" s="421"/>
      <c r="L18" s="421"/>
      <c r="M18" s="421"/>
      <c r="N18" s="421"/>
      <c r="O18" s="421"/>
      <c r="P18" s="421"/>
      <c r="Q18" s="421">
        <v>5</v>
      </c>
      <c r="R18" s="421"/>
      <c r="S18" s="421"/>
      <c r="T18" s="421"/>
      <c r="U18" s="421"/>
      <c r="V18" s="421">
        <v>6</v>
      </c>
      <c r="W18" s="421"/>
      <c r="X18" s="420">
        <v>7</v>
      </c>
      <c r="Y18" s="420"/>
      <c r="Z18" s="420">
        <v>8</v>
      </c>
      <c r="AA18" s="420"/>
      <c r="AB18" s="420">
        <v>9</v>
      </c>
      <c r="AC18" s="420"/>
      <c r="AD18" s="420">
        <v>10</v>
      </c>
      <c r="AE18" s="420"/>
    </row>
    <row r="19" spans="1:31" ht="20.100000000000001" customHeight="1">
      <c r="A19" s="91"/>
      <c r="B19" s="85"/>
      <c r="C19" s="413"/>
      <c r="D19" s="413"/>
      <c r="E19" s="413"/>
      <c r="F19" s="413"/>
      <c r="G19" s="414"/>
      <c r="H19" s="414"/>
      <c r="I19" s="414"/>
      <c r="J19" s="414"/>
      <c r="K19" s="414"/>
      <c r="L19" s="414"/>
      <c r="M19" s="414"/>
      <c r="N19" s="414"/>
      <c r="O19" s="414"/>
      <c r="P19" s="414"/>
      <c r="Q19" s="412"/>
      <c r="R19" s="412"/>
      <c r="S19" s="412"/>
      <c r="T19" s="412"/>
      <c r="U19" s="412"/>
      <c r="V19" s="415">
        <f>SUM(X19,Z19,AB19,AD19)</f>
        <v>0</v>
      </c>
      <c r="W19" s="415"/>
      <c r="X19" s="416"/>
      <c r="Y19" s="416"/>
      <c r="Z19" s="416"/>
      <c r="AA19" s="416"/>
      <c r="AB19" s="416"/>
      <c r="AC19" s="416"/>
      <c r="AD19" s="416"/>
      <c r="AE19" s="416"/>
    </row>
    <row r="20" spans="1:31" ht="20.100000000000001" customHeight="1">
      <c r="A20" s="91"/>
      <c r="B20" s="85"/>
      <c r="C20" s="413"/>
      <c r="D20" s="413"/>
      <c r="E20" s="413"/>
      <c r="F20" s="413"/>
      <c r="G20" s="414"/>
      <c r="H20" s="414"/>
      <c r="I20" s="414"/>
      <c r="J20" s="414"/>
      <c r="K20" s="414"/>
      <c r="L20" s="414"/>
      <c r="M20" s="414"/>
      <c r="N20" s="414"/>
      <c r="O20" s="414"/>
      <c r="P20" s="414"/>
      <c r="Q20" s="412"/>
      <c r="R20" s="412"/>
      <c r="S20" s="412"/>
      <c r="T20" s="412"/>
      <c r="U20" s="412"/>
      <c r="V20" s="415">
        <f>SUM(X20,Z20,AB20,AD20)</f>
        <v>0</v>
      </c>
      <c r="W20" s="415"/>
      <c r="X20" s="416"/>
      <c r="Y20" s="416"/>
      <c r="Z20" s="416"/>
      <c r="AA20" s="416"/>
      <c r="AB20" s="416"/>
      <c r="AC20" s="416"/>
      <c r="AD20" s="416"/>
      <c r="AE20" s="416"/>
    </row>
    <row r="21" spans="1:31" ht="20.100000000000001" customHeight="1">
      <c r="A21" s="91"/>
      <c r="B21" s="85"/>
      <c r="C21" s="413"/>
      <c r="D21" s="413"/>
      <c r="E21" s="413"/>
      <c r="F21" s="413"/>
      <c r="G21" s="414"/>
      <c r="H21" s="414"/>
      <c r="I21" s="414"/>
      <c r="J21" s="414"/>
      <c r="K21" s="414"/>
      <c r="L21" s="414"/>
      <c r="M21" s="414"/>
      <c r="N21" s="414"/>
      <c r="O21" s="414"/>
      <c r="P21" s="414"/>
      <c r="Q21" s="412"/>
      <c r="R21" s="412"/>
      <c r="S21" s="412"/>
      <c r="T21" s="412"/>
      <c r="U21" s="412"/>
      <c r="V21" s="415">
        <f>SUM(X21,Z21,AB21,AD21)</f>
        <v>0</v>
      </c>
      <c r="W21" s="415"/>
      <c r="X21" s="416"/>
      <c r="Y21" s="416"/>
      <c r="Z21" s="416"/>
      <c r="AA21" s="416"/>
      <c r="AB21" s="416"/>
      <c r="AC21" s="416"/>
      <c r="AD21" s="416"/>
      <c r="AE21" s="416"/>
    </row>
    <row r="22" spans="1:31" ht="20.100000000000001" customHeight="1">
      <c r="A22" s="91"/>
      <c r="B22" s="85"/>
      <c r="C22" s="413"/>
      <c r="D22" s="413"/>
      <c r="E22" s="413"/>
      <c r="F22" s="413"/>
      <c r="G22" s="414"/>
      <c r="H22" s="414"/>
      <c r="I22" s="414"/>
      <c r="J22" s="414"/>
      <c r="K22" s="414"/>
      <c r="L22" s="414"/>
      <c r="M22" s="414"/>
      <c r="N22" s="414"/>
      <c r="O22" s="414"/>
      <c r="P22" s="414"/>
      <c r="Q22" s="412"/>
      <c r="R22" s="412"/>
      <c r="S22" s="412"/>
      <c r="T22" s="412"/>
      <c r="U22" s="412"/>
      <c r="V22" s="415">
        <f>SUM(X22,Z22,AB22,AD22)</f>
        <v>0</v>
      </c>
      <c r="W22" s="415"/>
      <c r="X22" s="416"/>
      <c r="Y22" s="416"/>
      <c r="Z22" s="416"/>
      <c r="AA22" s="416"/>
      <c r="AB22" s="416"/>
      <c r="AC22" s="416"/>
      <c r="AD22" s="416"/>
      <c r="AE22" s="416"/>
    </row>
    <row r="23" spans="1:31" ht="20.100000000000001" customHeight="1">
      <c r="A23" s="324" t="s">
        <v>59</v>
      </c>
      <c r="B23" s="324"/>
      <c r="C23" s="324"/>
      <c r="D23" s="324"/>
      <c r="E23" s="324"/>
      <c r="F23" s="324"/>
      <c r="G23" s="324"/>
      <c r="H23" s="324"/>
      <c r="I23" s="324"/>
      <c r="J23" s="324"/>
      <c r="K23" s="324"/>
      <c r="L23" s="324"/>
      <c r="M23" s="324"/>
      <c r="N23" s="324"/>
      <c r="O23" s="324"/>
      <c r="P23" s="324"/>
      <c r="Q23" s="324"/>
      <c r="R23" s="324"/>
      <c r="S23" s="324"/>
      <c r="T23" s="324"/>
      <c r="U23" s="324"/>
      <c r="V23" s="405">
        <f>SUM(V19:W22)</f>
        <v>0</v>
      </c>
      <c r="W23" s="405"/>
      <c r="X23" s="405">
        <f>SUM(X19:Y22)</f>
        <v>0</v>
      </c>
      <c r="Y23" s="405"/>
      <c r="Z23" s="405">
        <f>SUM(Z19:AA22)</f>
        <v>0</v>
      </c>
      <c r="AA23" s="405"/>
      <c r="AB23" s="405">
        <f>SUM(AB19:AC22)</f>
        <v>0</v>
      </c>
      <c r="AC23" s="405"/>
      <c r="AD23" s="405">
        <f>SUM(AD19:AE22)</f>
        <v>0</v>
      </c>
      <c r="AE23" s="405"/>
    </row>
    <row r="24" spans="1:31">
      <c r="A24" s="25"/>
      <c r="B24" s="25"/>
      <c r="C24" s="25"/>
      <c r="D24" s="25"/>
      <c r="E24" s="25"/>
      <c r="F24" s="25"/>
      <c r="G24" s="25"/>
      <c r="H24" s="25"/>
      <c r="I24" s="25"/>
      <c r="J24" s="25"/>
      <c r="K24" s="25"/>
      <c r="L24" s="25"/>
      <c r="M24" s="25"/>
      <c r="N24" s="25"/>
      <c r="O24" s="25"/>
      <c r="Q24" s="30"/>
      <c r="R24" s="30"/>
      <c r="S24" s="30"/>
      <c r="T24" s="30"/>
      <c r="U24" s="30"/>
      <c r="AE24" s="30"/>
    </row>
    <row r="25" spans="1:31">
      <c r="A25" s="25"/>
      <c r="B25" s="25"/>
      <c r="C25" s="25"/>
      <c r="D25" s="25"/>
      <c r="E25" s="25"/>
      <c r="F25" s="25"/>
      <c r="G25" s="25"/>
      <c r="H25" s="25"/>
      <c r="I25" s="25"/>
      <c r="J25" s="25"/>
      <c r="K25" s="25"/>
      <c r="L25" s="25"/>
      <c r="M25" s="25"/>
      <c r="N25" s="25"/>
      <c r="O25" s="25"/>
      <c r="Q25" s="30"/>
      <c r="R25" s="30"/>
      <c r="S25" s="30"/>
      <c r="T25" s="30"/>
      <c r="U25" s="30"/>
      <c r="AE25" s="30"/>
    </row>
    <row r="26" spans="1:31" s="40" customFormat="1" ht="18.75" customHeight="1">
      <c r="B26" s="40" t="s">
        <v>232</v>
      </c>
    </row>
    <row r="27" spans="1:31" ht="23.25">
      <c r="A27" s="26"/>
      <c r="B27" s="26"/>
      <c r="C27" s="26"/>
      <c r="D27" s="26"/>
      <c r="E27" s="26"/>
      <c r="F27" s="26"/>
      <c r="G27" s="26"/>
      <c r="H27" s="42"/>
      <c r="I27" s="42"/>
      <c r="J27" s="42"/>
      <c r="K27" s="42"/>
      <c r="L27" s="42"/>
      <c r="M27" s="42"/>
      <c r="N27" s="42"/>
      <c r="O27" s="42"/>
      <c r="P27" s="42"/>
      <c r="Q27" s="42"/>
      <c r="R27" s="42"/>
      <c r="S27" s="42"/>
      <c r="T27" s="42"/>
      <c r="U27" s="42"/>
      <c r="V27" s="26"/>
      <c r="AA27" s="209"/>
      <c r="AB27" s="209"/>
      <c r="AC27" s="209"/>
      <c r="AD27" s="210" t="s">
        <v>252</v>
      </c>
      <c r="AE27" s="209"/>
    </row>
    <row r="28" spans="1:31" ht="30" customHeight="1">
      <c r="A28" s="314" t="s">
        <v>54</v>
      </c>
      <c r="B28" s="314" t="s">
        <v>256</v>
      </c>
      <c r="C28" s="314"/>
      <c r="D28" s="314"/>
      <c r="E28" s="314"/>
      <c r="F28" s="314"/>
      <c r="G28" s="373" t="s">
        <v>58</v>
      </c>
      <c r="H28" s="374"/>
      <c r="I28" s="374"/>
      <c r="J28" s="375"/>
      <c r="K28" s="373" t="s">
        <v>95</v>
      </c>
      <c r="L28" s="374"/>
      <c r="M28" s="374"/>
      <c r="N28" s="375"/>
      <c r="O28" s="373" t="s">
        <v>307</v>
      </c>
      <c r="P28" s="374"/>
      <c r="Q28" s="374"/>
      <c r="R28" s="375"/>
      <c r="S28" s="373" t="s">
        <v>141</v>
      </c>
      <c r="T28" s="374"/>
      <c r="U28" s="374"/>
      <c r="V28" s="375"/>
      <c r="W28" s="373" t="s">
        <v>59</v>
      </c>
      <c r="X28" s="374"/>
      <c r="Y28" s="374"/>
      <c r="Z28" s="375"/>
    </row>
    <row r="29" spans="1:31" ht="30" customHeight="1">
      <c r="A29" s="314"/>
      <c r="B29" s="314"/>
      <c r="C29" s="314"/>
      <c r="D29" s="314"/>
      <c r="E29" s="314"/>
      <c r="F29" s="314"/>
      <c r="G29" s="373" t="s">
        <v>104</v>
      </c>
      <c r="H29" s="374"/>
      <c r="I29" s="374"/>
      <c r="J29" s="375"/>
      <c r="K29" s="373" t="s">
        <v>104</v>
      </c>
      <c r="L29" s="374"/>
      <c r="M29" s="374"/>
      <c r="N29" s="375"/>
      <c r="O29" s="373" t="s">
        <v>104</v>
      </c>
      <c r="P29" s="374"/>
      <c r="Q29" s="374"/>
      <c r="R29" s="375"/>
      <c r="S29" s="373" t="s">
        <v>104</v>
      </c>
      <c r="T29" s="374"/>
      <c r="U29" s="374"/>
      <c r="V29" s="375"/>
      <c r="W29" s="373" t="s">
        <v>104</v>
      </c>
      <c r="X29" s="374"/>
      <c r="Y29" s="374"/>
      <c r="Z29" s="375"/>
    </row>
    <row r="30" spans="1:31" ht="39.950000000000003" customHeight="1">
      <c r="A30" s="314"/>
      <c r="B30" s="314"/>
      <c r="C30" s="314"/>
      <c r="D30" s="314"/>
      <c r="E30" s="314"/>
      <c r="F30" s="314"/>
      <c r="G30" s="7" t="s">
        <v>380</v>
      </c>
      <c r="H30" s="7" t="s">
        <v>371</v>
      </c>
      <c r="I30" s="7" t="s">
        <v>372</v>
      </c>
      <c r="J30" s="7" t="s">
        <v>85</v>
      </c>
      <c r="K30" s="7" t="s">
        <v>380</v>
      </c>
      <c r="L30" s="7" t="s">
        <v>371</v>
      </c>
      <c r="M30" s="7" t="s">
        <v>372</v>
      </c>
      <c r="N30" s="7" t="s">
        <v>85</v>
      </c>
      <c r="O30" s="7" t="s">
        <v>380</v>
      </c>
      <c r="P30" s="7" t="s">
        <v>371</v>
      </c>
      <c r="Q30" s="7" t="s">
        <v>372</v>
      </c>
      <c r="R30" s="7" t="s">
        <v>85</v>
      </c>
      <c r="S30" s="7" t="s">
        <v>380</v>
      </c>
      <c r="T30" s="7" t="s">
        <v>371</v>
      </c>
      <c r="U30" s="7" t="s">
        <v>372</v>
      </c>
      <c r="V30" s="7" t="s">
        <v>85</v>
      </c>
      <c r="W30" s="7" t="s">
        <v>380</v>
      </c>
      <c r="X30" s="7" t="s">
        <v>371</v>
      </c>
      <c r="Y30" s="7" t="s">
        <v>372</v>
      </c>
      <c r="Z30" s="7" t="s">
        <v>85</v>
      </c>
    </row>
    <row r="31" spans="1:31" ht="18" customHeight="1">
      <c r="A31" s="7">
        <v>1</v>
      </c>
      <c r="B31" s="314">
        <v>2</v>
      </c>
      <c r="C31" s="314"/>
      <c r="D31" s="314"/>
      <c r="E31" s="314"/>
      <c r="F31" s="314"/>
      <c r="G31" s="7">
        <v>3</v>
      </c>
      <c r="H31" s="100">
        <v>4</v>
      </c>
      <c r="I31" s="100">
        <v>5</v>
      </c>
      <c r="J31" s="101">
        <v>6</v>
      </c>
      <c r="K31" s="101">
        <v>7</v>
      </c>
      <c r="L31" s="101">
        <v>8</v>
      </c>
      <c r="M31" s="102">
        <v>9</v>
      </c>
      <c r="N31" s="7">
        <v>10</v>
      </c>
      <c r="O31" s="100">
        <v>11</v>
      </c>
      <c r="P31" s="101">
        <v>12</v>
      </c>
      <c r="Q31" s="101">
        <v>13</v>
      </c>
      <c r="R31" s="102">
        <v>14</v>
      </c>
      <c r="S31" s="7">
        <v>15</v>
      </c>
      <c r="T31" s="100">
        <v>16</v>
      </c>
      <c r="U31" s="101">
        <v>17</v>
      </c>
      <c r="V31" s="101">
        <v>18</v>
      </c>
      <c r="W31" s="101">
        <v>19</v>
      </c>
      <c r="X31" s="102">
        <v>20</v>
      </c>
      <c r="Y31" s="7">
        <v>21</v>
      </c>
      <c r="Z31" s="6">
        <v>22</v>
      </c>
    </row>
    <row r="32" spans="1:31" s="179" customFormat="1" ht="20.100000000000001" customHeight="1">
      <c r="A32" s="180">
        <v>1</v>
      </c>
      <c r="B32" s="417"/>
      <c r="C32" s="418"/>
      <c r="D32" s="418"/>
      <c r="E32" s="418"/>
      <c r="F32" s="419"/>
      <c r="G32" s="181"/>
      <c r="H32" s="181"/>
      <c r="I32" s="181"/>
      <c r="J32" s="181"/>
      <c r="K32" s="181"/>
      <c r="L32" s="181"/>
      <c r="M32" s="181"/>
      <c r="N32" s="181"/>
      <c r="O32" s="189"/>
      <c r="P32" s="189"/>
      <c r="Q32" s="189"/>
      <c r="R32" s="189"/>
      <c r="S32" s="189"/>
      <c r="T32" s="189"/>
      <c r="U32" s="189"/>
      <c r="V32" s="189"/>
      <c r="W32" s="190">
        <f t="shared" ref="W32:Z32" si="0">SUM(G32,K32,O32,S32)</f>
        <v>0</v>
      </c>
      <c r="X32" s="190">
        <f t="shared" si="0"/>
        <v>0</v>
      </c>
      <c r="Y32" s="190">
        <f t="shared" si="0"/>
        <v>0</v>
      </c>
      <c r="Z32" s="190">
        <f t="shared" si="0"/>
        <v>0</v>
      </c>
    </row>
    <row r="33" spans="1:31" s="179" customFormat="1" ht="20.100000000000001" customHeight="1">
      <c r="A33" s="180">
        <v>2</v>
      </c>
      <c r="B33" s="417"/>
      <c r="C33" s="418"/>
      <c r="D33" s="418"/>
      <c r="E33" s="418"/>
      <c r="F33" s="419"/>
      <c r="G33" s="181"/>
      <c r="H33" s="181"/>
      <c r="I33" s="181"/>
      <c r="J33" s="181"/>
      <c r="K33" s="181"/>
      <c r="L33" s="189"/>
      <c r="M33" s="189"/>
      <c r="N33" s="189"/>
      <c r="O33" s="189"/>
      <c r="P33" s="189"/>
      <c r="Q33" s="189"/>
      <c r="R33" s="189"/>
      <c r="S33" s="189"/>
      <c r="T33" s="189"/>
      <c r="U33" s="189"/>
      <c r="V33" s="189"/>
      <c r="W33" s="190">
        <f t="shared" ref="W33:Z33" si="1">SUM(G33,K33,O33,S33)</f>
        <v>0</v>
      </c>
      <c r="X33" s="190">
        <f t="shared" si="1"/>
        <v>0</v>
      </c>
      <c r="Y33" s="190">
        <f t="shared" si="1"/>
        <v>0</v>
      </c>
      <c r="Z33" s="190">
        <f t="shared" si="1"/>
        <v>0</v>
      </c>
    </row>
    <row r="34" spans="1:31" s="179" customFormat="1" ht="19.5" customHeight="1">
      <c r="A34" s="180">
        <v>3</v>
      </c>
      <c r="B34" s="461"/>
      <c r="C34" s="461"/>
      <c r="D34" s="461"/>
      <c r="E34" s="461"/>
      <c r="F34" s="461"/>
      <c r="G34" s="181"/>
      <c r="H34" s="181"/>
      <c r="I34" s="181"/>
      <c r="J34" s="181"/>
      <c r="K34" s="181"/>
      <c r="L34" s="189"/>
      <c r="M34" s="189"/>
      <c r="N34" s="189"/>
      <c r="O34" s="189"/>
      <c r="P34" s="189"/>
      <c r="Q34" s="189"/>
      <c r="R34" s="189"/>
      <c r="S34" s="189"/>
      <c r="T34" s="189"/>
      <c r="U34" s="189"/>
      <c r="V34" s="189"/>
      <c r="W34" s="190">
        <f>SUM(G34,K34,O34,S34)</f>
        <v>0</v>
      </c>
      <c r="X34" s="190">
        <f t="shared" ref="X34" si="2">SUM(H34,L34,P34,T34)</f>
        <v>0</v>
      </c>
      <c r="Y34" s="190">
        <f>SUM(I34,M34,Q34,U34)</f>
        <v>0</v>
      </c>
      <c r="Z34" s="190">
        <f t="shared" ref="Z34" si="3">SUM(J34,N34,R34,V34)</f>
        <v>0</v>
      </c>
    </row>
    <row r="35" spans="1:31" s="179" customFormat="1" ht="20.100000000000001" customHeight="1">
      <c r="A35" s="458" t="s">
        <v>59</v>
      </c>
      <c r="B35" s="459"/>
      <c r="C35" s="459"/>
      <c r="D35" s="459"/>
      <c r="E35" s="459"/>
      <c r="F35" s="460"/>
      <c r="G35" s="182">
        <f t="shared" ref="G35:Z35" si="4">SUM(G32:G34)</f>
        <v>0</v>
      </c>
      <c r="H35" s="182">
        <f t="shared" si="4"/>
        <v>0</v>
      </c>
      <c r="I35" s="182">
        <f t="shared" si="4"/>
        <v>0</v>
      </c>
      <c r="J35" s="182">
        <f t="shared" si="4"/>
        <v>0</v>
      </c>
      <c r="K35" s="182">
        <f t="shared" si="4"/>
        <v>0</v>
      </c>
      <c r="L35" s="182">
        <f t="shared" si="4"/>
        <v>0</v>
      </c>
      <c r="M35" s="182">
        <f t="shared" si="4"/>
        <v>0</v>
      </c>
      <c r="N35" s="182">
        <f t="shared" si="4"/>
        <v>0</v>
      </c>
      <c r="O35" s="190">
        <f t="shared" si="4"/>
        <v>0</v>
      </c>
      <c r="P35" s="190">
        <f t="shared" si="4"/>
        <v>0</v>
      </c>
      <c r="Q35" s="190">
        <f t="shared" si="4"/>
        <v>0</v>
      </c>
      <c r="R35" s="190">
        <f t="shared" si="4"/>
        <v>0</v>
      </c>
      <c r="S35" s="190">
        <f t="shared" si="4"/>
        <v>0</v>
      </c>
      <c r="T35" s="190">
        <f t="shared" si="4"/>
        <v>0</v>
      </c>
      <c r="U35" s="190">
        <f t="shared" si="4"/>
        <v>0</v>
      </c>
      <c r="V35" s="190">
        <f t="shared" si="4"/>
        <v>0</v>
      </c>
      <c r="W35" s="190">
        <f t="shared" si="4"/>
        <v>0</v>
      </c>
      <c r="X35" s="190">
        <f t="shared" si="4"/>
        <v>0</v>
      </c>
      <c r="Y35" s="190">
        <f t="shared" si="4"/>
        <v>0</v>
      </c>
      <c r="Z35" s="190">
        <f t="shared" si="4"/>
        <v>0</v>
      </c>
    </row>
    <row r="36" spans="1:31" s="179" customFormat="1" ht="20.100000000000001" customHeight="1">
      <c r="A36" s="462" t="s">
        <v>60</v>
      </c>
      <c r="B36" s="463"/>
      <c r="C36" s="463"/>
      <c r="D36" s="463"/>
      <c r="E36" s="463"/>
      <c r="F36" s="464"/>
      <c r="G36" s="181"/>
      <c r="H36" s="181"/>
      <c r="I36" s="181"/>
      <c r="J36" s="181"/>
      <c r="K36" s="181"/>
      <c r="L36" s="189"/>
      <c r="M36" s="189"/>
      <c r="N36" s="189"/>
      <c r="O36" s="189"/>
      <c r="P36" s="189"/>
      <c r="Q36" s="189"/>
      <c r="R36" s="189"/>
      <c r="S36" s="189"/>
      <c r="T36" s="189"/>
      <c r="U36" s="189"/>
      <c r="V36" s="189"/>
      <c r="W36" s="189"/>
      <c r="X36" s="189"/>
      <c r="Y36" s="189"/>
      <c r="Z36" s="189"/>
    </row>
    <row r="37" spans="1:31" ht="20.100000000000001" customHeight="1">
      <c r="A37" s="54"/>
      <c r="B37" s="54"/>
      <c r="C37" s="88"/>
      <c r="D37" s="88"/>
      <c r="E37" s="88"/>
      <c r="F37" s="88"/>
      <c r="G37" s="88"/>
      <c r="H37" s="88"/>
      <c r="I37" s="88"/>
      <c r="J37" s="88"/>
      <c r="K37" s="88"/>
      <c r="L37" s="88"/>
      <c r="M37" s="88"/>
      <c r="N37" s="88"/>
      <c r="O37" s="88"/>
      <c r="P37" s="88"/>
      <c r="Q37" s="88"/>
      <c r="R37" s="88"/>
      <c r="S37" s="54"/>
      <c r="T37" s="54"/>
      <c r="U37" s="54"/>
      <c r="V37" s="54"/>
      <c r="W37" s="88"/>
      <c r="X37" s="54"/>
      <c r="Y37" s="54"/>
      <c r="Z37" s="54"/>
      <c r="AA37" s="54"/>
    </row>
    <row r="38" spans="1:31" ht="20.100000000000001" customHeight="1">
      <c r="A38" s="16"/>
      <c r="B38" s="16"/>
      <c r="C38" s="18"/>
      <c r="D38" s="18"/>
      <c r="E38" s="18"/>
      <c r="F38" s="18"/>
      <c r="G38" s="18"/>
      <c r="H38" s="18"/>
      <c r="I38" s="18"/>
      <c r="J38" s="18"/>
      <c r="K38" s="18"/>
      <c r="L38" s="18"/>
      <c r="M38" s="18"/>
      <c r="N38" s="18"/>
      <c r="O38" s="18"/>
      <c r="P38" s="18"/>
      <c r="Q38" s="18"/>
      <c r="R38" s="18"/>
      <c r="S38" s="18"/>
      <c r="T38" s="18"/>
      <c r="U38" s="18"/>
    </row>
    <row r="39" spans="1:31" s="40" customFormat="1" ht="20.100000000000001" customHeight="1">
      <c r="B39" s="40" t="s">
        <v>257</v>
      </c>
    </row>
    <row r="40" spans="1:31" s="71" customFormat="1" ht="20.100000000000001" customHeight="1">
      <c r="A40" s="1"/>
      <c r="B40" s="1"/>
      <c r="C40" s="1"/>
      <c r="D40" s="1"/>
      <c r="E40" s="1"/>
      <c r="F40" s="1"/>
      <c r="G40" s="1"/>
      <c r="H40" s="1"/>
      <c r="I40" s="1"/>
      <c r="K40" s="1"/>
      <c r="AD40" s="183" t="s">
        <v>252</v>
      </c>
    </row>
    <row r="41" spans="1:31" s="72" customFormat="1" ht="34.5" customHeight="1">
      <c r="A41" s="318" t="s">
        <v>224</v>
      </c>
      <c r="B41" s="314" t="s">
        <v>306</v>
      </c>
      <c r="C41" s="314" t="s">
        <v>337</v>
      </c>
      <c r="D41" s="314"/>
      <c r="E41" s="314" t="s">
        <v>225</v>
      </c>
      <c r="F41" s="314"/>
      <c r="G41" s="314" t="s">
        <v>226</v>
      </c>
      <c r="H41" s="314"/>
      <c r="I41" s="314" t="s">
        <v>299</v>
      </c>
      <c r="J41" s="314"/>
      <c r="K41" s="314" t="s">
        <v>149</v>
      </c>
      <c r="L41" s="314"/>
      <c r="M41" s="314"/>
      <c r="N41" s="314"/>
      <c r="O41" s="314"/>
      <c r="P41" s="314"/>
      <c r="Q41" s="314"/>
      <c r="R41" s="314"/>
      <c r="S41" s="314"/>
      <c r="T41" s="314"/>
      <c r="U41" s="314" t="s">
        <v>338</v>
      </c>
      <c r="V41" s="314"/>
      <c r="W41" s="314"/>
      <c r="X41" s="314"/>
      <c r="Y41" s="314"/>
      <c r="Z41" s="314" t="s">
        <v>302</v>
      </c>
      <c r="AA41" s="314"/>
      <c r="AB41" s="314"/>
      <c r="AC41" s="314"/>
      <c r="AD41" s="314"/>
      <c r="AE41" s="314"/>
    </row>
    <row r="42" spans="1:31" s="72" customFormat="1" ht="52.5" customHeight="1">
      <c r="A42" s="318"/>
      <c r="B42" s="314"/>
      <c r="C42" s="314"/>
      <c r="D42" s="314"/>
      <c r="E42" s="314"/>
      <c r="F42" s="314"/>
      <c r="G42" s="314"/>
      <c r="H42" s="314"/>
      <c r="I42" s="314"/>
      <c r="J42" s="314"/>
      <c r="K42" s="314" t="s">
        <v>349</v>
      </c>
      <c r="L42" s="314"/>
      <c r="M42" s="314" t="s">
        <v>350</v>
      </c>
      <c r="N42" s="314"/>
      <c r="O42" s="314" t="s">
        <v>336</v>
      </c>
      <c r="P42" s="314"/>
      <c r="Q42" s="314"/>
      <c r="R42" s="314"/>
      <c r="S42" s="314"/>
      <c r="T42" s="314"/>
      <c r="U42" s="314"/>
      <c r="V42" s="314"/>
      <c r="W42" s="314"/>
      <c r="X42" s="314"/>
      <c r="Y42" s="314"/>
      <c r="Z42" s="314"/>
      <c r="AA42" s="314"/>
      <c r="AB42" s="314"/>
      <c r="AC42" s="314"/>
      <c r="AD42" s="314"/>
      <c r="AE42" s="314"/>
    </row>
    <row r="43" spans="1:31" s="73" customFormat="1" ht="111" customHeight="1">
      <c r="A43" s="318"/>
      <c r="B43" s="314"/>
      <c r="C43" s="314"/>
      <c r="D43" s="314"/>
      <c r="E43" s="314"/>
      <c r="F43" s="314"/>
      <c r="G43" s="314"/>
      <c r="H43" s="314"/>
      <c r="I43" s="314"/>
      <c r="J43" s="314"/>
      <c r="K43" s="314"/>
      <c r="L43" s="314"/>
      <c r="M43" s="314"/>
      <c r="N43" s="314"/>
      <c r="O43" s="314" t="s">
        <v>300</v>
      </c>
      <c r="P43" s="314"/>
      <c r="Q43" s="314" t="s">
        <v>301</v>
      </c>
      <c r="R43" s="314"/>
      <c r="S43" s="314" t="s">
        <v>452</v>
      </c>
      <c r="T43" s="314"/>
      <c r="U43" s="314"/>
      <c r="V43" s="314"/>
      <c r="W43" s="314"/>
      <c r="X43" s="314"/>
      <c r="Y43" s="314"/>
      <c r="Z43" s="314"/>
      <c r="AA43" s="314"/>
      <c r="AB43" s="314"/>
      <c r="AC43" s="314"/>
      <c r="AD43" s="314"/>
      <c r="AE43" s="314"/>
    </row>
    <row r="44" spans="1:31" s="72" customFormat="1" ht="18" customHeight="1">
      <c r="A44" s="6">
        <v>1</v>
      </c>
      <c r="B44" s="7">
        <v>2</v>
      </c>
      <c r="C44" s="314">
        <v>3</v>
      </c>
      <c r="D44" s="314"/>
      <c r="E44" s="314">
        <v>4</v>
      </c>
      <c r="F44" s="314"/>
      <c r="G44" s="314">
        <v>5</v>
      </c>
      <c r="H44" s="314"/>
      <c r="I44" s="314">
        <v>6</v>
      </c>
      <c r="J44" s="314"/>
      <c r="K44" s="373">
        <v>7</v>
      </c>
      <c r="L44" s="375"/>
      <c r="M44" s="373">
        <v>8</v>
      </c>
      <c r="N44" s="375"/>
      <c r="O44" s="314">
        <v>9</v>
      </c>
      <c r="P44" s="314"/>
      <c r="Q44" s="318">
        <v>10</v>
      </c>
      <c r="R44" s="318"/>
      <c r="S44" s="314">
        <v>11</v>
      </c>
      <c r="T44" s="314"/>
      <c r="U44" s="314">
        <v>12</v>
      </c>
      <c r="V44" s="314"/>
      <c r="W44" s="314"/>
      <c r="X44" s="314"/>
      <c r="Y44" s="314"/>
      <c r="Z44" s="314">
        <v>13</v>
      </c>
      <c r="AA44" s="314"/>
      <c r="AB44" s="314"/>
      <c r="AC44" s="314"/>
      <c r="AD44" s="314"/>
      <c r="AE44" s="314"/>
    </row>
    <row r="45" spans="1:31" s="72" customFormat="1" ht="20.100000000000001" customHeight="1">
      <c r="A45" s="89"/>
      <c r="B45" s="90"/>
      <c r="C45" s="411"/>
      <c r="D45" s="411"/>
      <c r="E45" s="394"/>
      <c r="F45" s="394"/>
      <c r="G45" s="394"/>
      <c r="H45" s="394"/>
      <c r="I45" s="394"/>
      <c r="J45" s="394"/>
      <c r="K45" s="406"/>
      <c r="L45" s="407"/>
      <c r="M45" s="406"/>
      <c r="N45" s="407"/>
      <c r="O45" s="394"/>
      <c r="P45" s="394"/>
      <c r="Q45" s="394"/>
      <c r="R45" s="394"/>
      <c r="S45" s="394"/>
      <c r="T45" s="394"/>
      <c r="U45" s="396"/>
      <c r="V45" s="396"/>
      <c r="W45" s="396"/>
      <c r="X45" s="396"/>
      <c r="Y45" s="396"/>
      <c r="Z45" s="401"/>
      <c r="AA45" s="401"/>
      <c r="AB45" s="401"/>
      <c r="AC45" s="401"/>
      <c r="AD45" s="401"/>
      <c r="AE45" s="401"/>
    </row>
    <row r="46" spans="1:31" s="72" customFormat="1" ht="20.100000000000001" customHeight="1">
      <c r="A46" s="89"/>
      <c r="B46" s="90"/>
      <c r="C46" s="411"/>
      <c r="D46" s="411"/>
      <c r="E46" s="394"/>
      <c r="F46" s="394"/>
      <c r="G46" s="394"/>
      <c r="H46" s="394"/>
      <c r="I46" s="394"/>
      <c r="J46" s="394"/>
      <c r="K46" s="406"/>
      <c r="L46" s="407"/>
      <c r="M46" s="406">
        <f>SUM(O46,Q46,S46)</f>
        <v>0</v>
      </c>
      <c r="N46" s="407"/>
      <c r="O46" s="394"/>
      <c r="P46" s="394"/>
      <c r="Q46" s="394"/>
      <c r="R46" s="394"/>
      <c r="S46" s="394"/>
      <c r="T46" s="394"/>
      <c r="U46" s="396"/>
      <c r="V46" s="396"/>
      <c r="W46" s="396"/>
      <c r="X46" s="396"/>
      <c r="Y46" s="396"/>
      <c r="Z46" s="401"/>
      <c r="AA46" s="401"/>
      <c r="AB46" s="401"/>
      <c r="AC46" s="401"/>
      <c r="AD46" s="401"/>
      <c r="AE46" s="401"/>
    </row>
    <row r="47" spans="1:31" s="72" customFormat="1" ht="20.100000000000001" customHeight="1">
      <c r="A47" s="402" t="s">
        <v>59</v>
      </c>
      <c r="B47" s="403"/>
      <c r="C47" s="403"/>
      <c r="D47" s="404"/>
      <c r="E47" s="405">
        <f>SUM(E45:F46)</f>
        <v>0</v>
      </c>
      <c r="F47" s="405"/>
      <c r="G47" s="405">
        <f>SUM(G45:H46)</f>
        <v>0</v>
      </c>
      <c r="H47" s="405"/>
      <c r="I47" s="405">
        <f>SUM(I45:J46)</f>
        <v>0</v>
      </c>
      <c r="J47" s="405"/>
      <c r="K47" s="405">
        <f>SUM(K45:L46)</f>
        <v>0</v>
      </c>
      <c r="L47" s="405"/>
      <c r="M47" s="405">
        <f>SUM(M45:N46)</f>
        <v>0</v>
      </c>
      <c r="N47" s="405"/>
      <c r="O47" s="405">
        <f>SUM(O45:P46)</f>
        <v>0</v>
      </c>
      <c r="P47" s="405"/>
      <c r="Q47" s="405">
        <f>SUM(Q45:R46)</f>
        <v>0</v>
      </c>
      <c r="R47" s="405"/>
      <c r="S47" s="405">
        <f>SUM(S45:T46)</f>
        <v>0</v>
      </c>
      <c r="T47" s="405"/>
      <c r="U47" s="396"/>
      <c r="V47" s="396"/>
      <c r="W47" s="396"/>
      <c r="X47" s="396"/>
      <c r="Y47" s="396"/>
      <c r="Z47" s="401"/>
      <c r="AA47" s="401"/>
      <c r="AB47" s="401"/>
      <c r="AC47" s="401"/>
      <c r="AD47" s="401"/>
      <c r="AE47" s="401"/>
    </row>
    <row r="48" spans="1:31" ht="20.100000000000001" customHeight="1">
      <c r="A48" s="16"/>
      <c r="B48" s="16"/>
      <c r="C48" s="18"/>
      <c r="D48" s="18"/>
      <c r="E48" s="18"/>
      <c r="F48" s="18"/>
      <c r="G48" s="18"/>
      <c r="H48" s="18"/>
      <c r="I48" s="18"/>
      <c r="J48" s="18"/>
      <c r="K48" s="18"/>
      <c r="L48" s="18"/>
      <c r="M48" s="18"/>
      <c r="N48" s="18"/>
      <c r="O48" s="18"/>
      <c r="P48" s="18"/>
      <c r="Q48" s="18"/>
      <c r="R48" s="18"/>
      <c r="S48" s="18"/>
      <c r="T48" s="18"/>
      <c r="U48" s="18"/>
    </row>
    <row r="49" spans="1:26" ht="20.100000000000001" customHeight="1">
      <c r="A49" s="16"/>
      <c r="B49" s="16"/>
      <c r="C49" s="18"/>
      <c r="D49" s="18"/>
      <c r="E49" s="18"/>
      <c r="F49" s="18"/>
      <c r="G49" s="18"/>
      <c r="H49" s="18"/>
      <c r="I49" s="18"/>
      <c r="J49" s="18"/>
      <c r="K49" s="18"/>
      <c r="L49" s="18"/>
      <c r="M49" s="18"/>
      <c r="N49" s="18"/>
      <c r="O49" s="18"/>
      <c r="P49" s="18"/>
      <c r="Q49" s="18"/>
      <c r="R49" s="18"/>
      <c r="S49" s="18"/>
      <c r="T49" s="18"/>
      <c r="U49" s="18"/>
    </row>
    <row r="50" spans="1:26" s="4" customFormat="1" ht="20.100000000000001" customHeight="1">
      <c r="C50" s="40"/>
      <c r="D50" s="40"/>
      <c r="E50" s="40"/>
      <c r="F50" s="40"/>
      <c r="G50" s="40"/>
      <c r="H50" s="40"/>
      <c r="I50" s="40"/>
      <c r="J50" s="40"/>
      <c r="K50" s="40"/>
    </row>
    <row r="51" spans="1:26" s="34" customFormat="1" ht="28.5" customHeight="1">
      <c r="B51" s="372" t="s">
        <v>417</v>
      </c>
      <c r="C51" s="397"/>
      <c r="D51" s="397"/>
      <c r="E51" s="397"/>
      <c r="F51" s="397"/>
      <c r="G51" s="68"/>
      <c r="H51" s="68"/>
      <c r="I51" s="68"/>
      <c r="J51" s="68"/>
      <c r="K51" s="68"/>
      <c r="L51" s="398" t="s">
        <v>262</v>
      </c>
      <c r="M51" s="398"/>
      <c r="N51" s="398"/>
      <c r="O51" s="398"/>
      <c r="P51" s="398"/>
      <c r="Q51" s="69"/>
      <c r="R51" s="69"/>
      <c r="S51" s="69"/>
      <c r="T51" s="69"/>
      <c r="U51" s="69"/>
      <c r="V51" s="399" t="s">
        <v>450</v>
      </c>
      <c r="W51" s="400"/>
      <c r="X51" s="400"/>
      <c r="Y51" s="400"/>
      <c r="Z51" s="400"/>
    </row>
    <row r="52" spans="1:26" s="4" customFormat="1" ht="19.5" customHeight="1">
      <c r="B52" s="3"/>
      <c r="C52" s="4" t="s">
        <v>82</v>
      </c>
      <c r="E52" s="44"/>
      <c r="F52" s="44"/>
      <c r="G52" s="44"/>
      <c r="H52" s="44"/>
      <c r="I52" s="44"/>
      <c r="J52" s="44"/>
      <c r="K52" s="44"/>
      <c r="M52" s="3"/>
      <c r="N52" s="25" t="s">
        <v>83</v>
      </c>
      <c r="O52" s="3"/>
      <c r="Q52" s="44"/>
      <c r="R52" s="44"/>
      <c r="S52" s="44"/>
      <c r="V52" s="408" t="s">
        <v>142</v>
      </c>
      <c r="W52" s="408"/>
      <c r="X52" s="408"/>
      <c r="Y52" s="408"/>
      <c r="Z52" s="408"/>
    </row>
    <row r="53" spans="1:26" ht="20.100000000000001" customHeight="1">
      <c r="B53" s="36"/>
      <c r="C53" s="36"/>
      <c r="D53" s="36"/>
      <c r="E53" s="36"/>
      <c r="F53" s="36"/>
      <c r="G53" s="36"/>
      <c r="H53" s="95"/>
      <c r="I53" s="95"/>
      <c r="J53" s="95"/>
      <c r="K53" s="95"/>
      <c r="L53" s="95"/>
      <c r="M53" s="95"/>
      <c r="N53" s="95"/>
      <c r="O53" s="95"/>
      <c r="P53" s="95"/>
      <c r="Q53" s="95"/>
      <c r="R53" s="95"/>
      <c r="S53" s="95"/>
      <c r="T53" s="36"/>
      <c r="U53" s="36"/>
    </row>
    <row r="54" spans="1:26" ht="20.100000000000001" customHeight="1">
      <c r="B54" s="36"/>
      <c r="C54" s="36"/>
      <c r="D54" s="36"/>
      <c r="E54" s="36"/>
      <c r="F54" s="36"/>
      <c r="G54" s="36"/>
      <c r="H54" s="36"/>
      <c r="I54" s="36"/>
      <c r="J54" s="36"/>
      <c r="K54" s="36"/>
      <c r="L54" s="36"/>
      <c r="M54" s="36"/>
      <c r="N54" s="36"/>
      <c r="O54" s="36"/>
      <c r="P54" s="36"/>
      <c r="Q54" s="36"/>
      <c r="R54" s="36"/>
      <c r="S54" s="36"/>
      <c r="T54" s="36"/>
      <c r="U54" s="36"/>
    </row>
    <row r="55" spans="1:26">
      <c r="B55" s="36"/>
      <c r="C55" s="36"/>
      <c r="D55" s="36"/>
      <c r="E55" s="36"/>
      <c r="F55" s="36"/>
      <c r="G55" s="36"/>
      <c r="H55" s="36"/>
      <c r="I55" s="36"/>
      <c r="J55" s="36"/>
      <c r="K55" s="36"/>
      <c r="L55" s="36"/>
      <c r="M55" s="36"/>
      <c r="N55" s="36"/>
      <c r="O55" s="36"/>
      <c r="P55" s="36"/>
      <c r="Q55" s="36"/>
      <c r="R55" s="36"/>
      <c r="S55" s="36"/>
      <c r="T55" s="36"/>
      <c r="U55" s="36"/>
    </row>
    <row r="56" spans="1:26">
      <c r="B56" s="37"/>
    </row>
    <row r="59" spans="1:26" ht="19.5">
      <c r="B59" s="38"/>
    </row>
    <row r="60" spans="1:26" ht="19.5">
      <c r="B60" s="38"/>
    </row>
    <row r="61" spans="1:26" ht="19.5">
      <c r="B61" s="38"/>
    </row>
    <row r="62" spans="1:26" ht="19.5">
      <c r="B62" s="38"/>
    </row>
    <row r="63" spans="1:26" ht="19.5">
      <c r="B63" s="38"/>
    </row>
    <row r="64" spans="1:26" ht="19.5">
      <c r="B64" s="38"/>
    </row>
    <row r="65" spans="2:2" ht="19.5">
      <c r="B65" s="38"/>
    </row>
  </sheetData>
  <mergeCells count="198">
    <mergeCell ref="A36:F36"/>
    <mergeCell ref="A41:A43"/>
    <mergeCell ref="B41:B43"/>
    <mergeCell ref="E41:F43"/>
    <mergeCell ref="C41:D43"/>
    <mergeCell ref="C45:D45"/>
    <mergeCell ref="I41:J43"/>
    <mergeCell ref="O44:P44"/>
    <mergeCell ref="K42:L43"/>
    <mergeCell ref="G41:H43"/>
    <mergeCell ref="O42:T42"/>
    <mergeCell ref="M42:N43"/>
    <mergeCell ref="O43:P43"/>
    <mergeCell ref="Q43:R43"/>
    <mergeCell ref="G44:H44"/>
    <mergeCell ref="I44:J44"/>
    <mergeCell ref="C44:D44"/>
    <mergeCell ref="E44:F44"/>
    <mergeCell ref="A35:F35"/>
    <mergeCell ref="A28:A30"/>
    <mergeCell ref="B31:F31"/>
    <mergeCell ref="A15:A17"/>
    <mergeCell ref="B15:B17"/>
    <mergeCell ref="C15:F17"/>
    <mergeCell ref="B28:F30"/>
    <mergeCell ref="C19:F19"/>
    <mergeCell ref="C20:F20"/>
    <mergeCell ref="B34:F34"/>
    <mergeCell ref="C18:F18"/>
    <mergeCell ref="B32:F32"/>
    <mergeCell ref="A4:A5"/>
    <mergeCell ref="B4:B5"/>
    <mergeCell ref="C4:F5"/>
    <mergeCell ref="G4:L5"/>
    <mergeCell ref="K28:N28"/>
    <mergeCell ref="V16:W17"/>
    <mergeCell ref="W9:Y9"/>
    <mergeCell ref="T10:V10"/>
    <mergeCell ref="M9:P9"/>
    <mergeCell ref="Q9:S9"/>
    <mergeCell ref="M10:P10"/>
    <mergeCell ref="G22:P22"/>
    <mergeCell ref="G18:P18"/>
    <mergeCell ref="G15:P17"/>
    <mergeCell ref="G10:L10"/>
    <mergeCell ref="M11:P11"/>
    <mergeCell ref="Q18:U18"/>
    <mergeCell ref="W10:Y10"/>
    <mergeCell ref="W11:Y11"/>
    <mergeCell ref="Q10:S10"/>
    <mergeCell ref="V15:AE15"/>
    <mergeCell ref="T9:V9"/>
    <mergeCell ref="Q15:U17"/>
    <mergeCell ref="Q11:S11"/>
    <mergeCell ref="C9:F9"/>
    <mergeCell ref="G9:L9"/>
    <mergeCell ref="X16:AE16"/>
    <mergeCell ref="X17:Y17"/>
    <mergeCell ref="AC10:AE10"/>
    <mergeCell ref="AC11:AE11"/>
    <mergeCell ref="AD17:AE17"/>
    <mergeCell ref="A11:L11"/>
    <mergeCell ref="C10:F10"/>
    <mergeCell ref="T11:V11"/>
    <mergeCell ref="AC9:AE9"/>
    <mergeCell ref="AB17:AC17"/>
    <mergeCell ref="Z11:AB11"/>
    <mergeCell ref="Z9:AB9"/>
    <mergeCell ref="Z10:AB10"/>
    <mergeCell ref="C6:F6"/>
    <mergeCell ref="C8:F8"/>
    <mergeCell ref="T6:V6"/>
    <mergeCell ref="C7:F7"/>
    <mergeCell ref="G7:L7"/>
    <mergeCell ref="G6:L6"/>
    <mergeCell ref="M7:P7"/>
    <mergeCell ref="Q8:S8"/>
    <mergeCell ref="T7:V7"/>
    <mergeCell ref="T8:V8"/>
    <mergeCell ref="G8:L8"/>
    <mergeCell ref="M8:P8"/>
    <mergeCell ref="W8:Y8"/>
    <mergeCell ref="AC8:AE8"/>
    <mergeCell ref="Z8:AB8"/>
    <mergeCell ref="Z18:AA18"/>
    <mergeCell ref="Z17:AA17"/>
    <mergeCell ref="AB18:AC18"/>
    <mergeCell ref="X19:Y19"/>
    <mergeCell ref="M4:P5"/>
    <mergeCell ref="M6:P6"/>
    <mergeCell ref="Q4:AE4"/>
    <mergeCell ref="T5:V5"/>
    <mergeCell ref="W5:Y5"/>
    <mergeCell ref="W7:Y7"/>
    <mergeCell ref="Z5:AB5"/>
    <mergeCell ref="Q5:S5"/>
    <mergeCell ref="AC5:AE5"/>
    <mergeCell ref="Z7:AB7"/>
    <mergeCell ref="AC7:AE7"/>
    <mergeCell ref="AC6:AE6"/>
    <mergeCell ref="Q6:S6"/>
    <mergeCell ref="Z6:AB6"/>
    <mergeCell ref="W6:Y6"/>
    <mergeCell ref="Q7:S7"/>
    <mergeCell ref="Q19:U19"/>
    <mergeCell ref="K29:N29"/>
    <mergeCell ref="AB20:AC20"/>
    <mergeCell ref="V19:W19"/>
    <mergeCell ref="Z41:AE43"/>
    <mergeCell ref="AD18:AE18"/>
    <mergeCell ref="X18:Y18"/>
    <mergeCell ref="AD20:AE20"/>
    <mergeCell ref="V18:W18"/>
    <mergeCell ref="Q20:U20"/>
    <mergeCell ref="V20:W20"/>
    <mergeCell ref="G19:P19"/>
    <mergeCell ref="Z20:AA20"/>
    <mergeCell ref="Z19:AA19"/>
    <mergeCell ref="X20:Y20"/>
    <mergeCell ref="G20:P20"/>
    <mergeCell ref="AD19:AE19"/>
    <mergeCell ref="AB19:AC19"/>
    <mergeCell ref="Z44:AE44"/>
    <mergeCell ref="Q44:R44"/>
    <mergeCell ref="AD23:AE23"/>
    <mergeCell ref="C21:F21"/>
    <mergeCell ref="G21:P21"/>
    <mergeCell ref="Q21:U21"/>
    <mergeCell ref="V21:W21"/>
    <mergeCell ref="X21:Y21"/>
    <mergeCell ref="V22:W22"/>
    <mergeCell ref="X23:Y23"/>
    <mergeCell ref="V23:W23"/>
    <mergeCell ref="Z23:AA23"/>
    <mergeCell ref="X22:Y22"/>
    <mergeCell ref="AD21:AE21"/>
    <mergeCell ref="Z21:AA21"/>
    <mergeCell ref="AB22:AC22"/>
    <mergeCell ref="AD22:AE22"/>
    <mergeCell ref="Z22:AA22"/>
    <mergeCell ref="G28:J28"/>
    <mergeCell ref="C22:F22"/>
    <mergeCell ref="G29:J29"/>
    <mergeCell ref="B33:F33"/>
    <mergeCell ref="K44:L44"/>
    <mergeCell ref="AB21:AC21"/>
    <mergeCell ref="AB1:AE1"/>
    <mergeCell ref="Q46:R46"/>
    <mergeCell ref="A23:U23"/>
    <mergeCell ref="O46:P46"/>
    <mergeCell ref="S46:T46"/>
    <mergeCell ref="C46:D46"/>
    <mergeCell ref="E46:F46"/>
    <mergeCell ref="U44:Y44"/>
    <mergeCell ref="W28:Z28"/>
    <mergeCell ref="O29:R29"/>
    <mergeCell ref="Z46:AE46"/>
    <mergeCell ref="S29:V29"/>
    <mergeCell ref="S43:T43"/>
    <mergeCell ref="S28:V28"/>
    <mergeCell ref="Z45:AE45"/>
    <mergeCell ref="U46:Y46"/>
    <mergeCell ref="O28:R28"/>
    <mergeCell ref="S44:T44"/>
    <mergeCell ref="Q22:U22"/>
    <mergeCell ref="AB23:AC23"/>
    <mergeCell ref="M44:N44"/>
    <mergeCell ref="U41:Y43"/>
    <mergeCell ref="K41:T41"/>
    <mergeCell ref="W29:Z29"/>
    <mergeCell ref="V52:Z52"/>
    <mergeCell ref="I47:J47"/>
    <mergeCell ref="Q47:R47"/>
    <mergeCell ref="K47:L47"/>
    <mergeCell ref="S47:T47"/>
    <mergeCell ref="M46:N46"/>
    <mergeCell ref="E47:F47"/>
    <mergeCell ref="U47:Y47"/>
    <mergeCell ref="O47:P47"/>
    <mergeCell ref="G46:H46"/>
    <mergeCell ref="K46:L46"/>
    <mergeCell ref="I46:J46"/>
    <mergeCell ref="U45:Y45"/>
    <mergeCell ref="B51:F51"/>
    <mergeCell ref="L51:P51"/>
    <mergeCell ref="V51:Z51"/>
    <mergeCell ref="Z47:AE47"/>
    <mergeCell ref="A47:D47"/>
    <mergeCell ref="G47:H47"/>
    <mergeCell ref="M47:N47"/>
    <mergeCell ref="S45:T45"/>
    <mergeCell ref="K45:L45"/>
    <mergeCell ref="G45:H45"/>
    <mergeCell ref="I45:J45"/>
    <mergeCell ref="M45:N45"/>
    <mergeCell ref="O45:P45"/>
    <mergeCell ref="Q45:R45"/>
    <mergeCell ref="E45:F45"/>
  </mergeCells>
  <phoneticPr fontId="3" type="noConversion"/>
  <pageMargins left="1.1811023622047245" right="0.39370078740157483" top="0.19685039370078741" bottom="0.19685039370078741" header="0.27559055118110237" footer="0.31496062992125984"/>
  <pageSetup paperSize="9" scale="35" fitToHeight="0" orientation="landscape"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14</vt:i4>
      </vt:variant>
    </vt:vector>
  </HeadingPairs>
  <TitlesOfParts>
    <vt:vector size="23" baseType="lpstr">
      <vt:lpstr>титулка</vt:lpstr>
      <vt:lpstr>Осн. фін. пок.</vt:lpstr>
      <vt:lpstr>I. Фін результат</vt:lpstr>
      <vt:lpstr>II.</vt:lpstr>
      <vt:lpstr>ІІІ. Рух грош. коштів</vt:lpstr>
      <vt:lpstr>IV. Кап. інвестиції</vt:lpstr>
      <vt:lpstr> V. Коефіцієнти</vt:lpstr>
      <vt:lpstr>6.1. Інша інфо_1</vt:lpstr>
      <vt:lpstr>6.2. Інша інфо_2</vt:lpstr>
      <vt:lpstr>' V. Коефіцієнти'!Заголовки_для_печати</vt:lpstr>
      <vt:lpstr>'I. Фін результат'!Заголовки_для_печати</vt:lpstr>
      <vt:lpstr>II.!Заголовки_для_печати</vt:lpstr>
      <vt:lpstr>'ІІІ. Рух грош. коштів'!Заголовки_для_печати</vt:lpstr>
      <vt:lpstr>'Осн. фін. пок.'!Заголовки_для_печати</vt:lpstr>
      <vt:lpstr>' V. Коефіцієнти'!Область_печати</vt:lpstr>
      <vt:lpstr>'6.1. Інша інфо_1'!Область_печати</vt:lpstr>
      <vt:lpstr>'6.2. Інша інфо_2'!Область_печати</vt:lpstr>
      <vt:lpstr>'I. Фін результат'!Область_печати</vt:lpstr>
      <vt:lpstr>II.!Область_печати</vt:lpstr>
      <vt:lpstr>'IV. Кап. інвестиції'!Область_печати</vt:lpstr>
      <vt:lpstr>'ІІІ. Рух грош. коштів'!Область_печати</vt:lpstr>
      <vt:lpstr>'Осн. фін. пок.'!Область_печати</vt:lpstr>
      <vt:lpstr>титулка!Область_печати</vt:lpstr>
    </vt:vector>
  </TitlesOfParts>
  <Company>ME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dc:creator>
  <cp:lastModifiedBy>User</cp:lastModifiedBy>
  <cp:lastPrinted>2019-12-05T07:31:19Z</cp:lastPrinted>
  <dcterms:created xsi:type="dcterms:W3CDTF">2003-03-13T16:00:22Z</dcterms:created>
  <dcterms:modified xsi:type="dcterms:W3CDTF">2020-01-20T08:58:43Z</dcterms:modified>
</cp:coreProperties>
</file>