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бухгалтерия\КП\Финансовый план, бюджет\2020\"/>
    </mc:Choice>
  </mc:AlternateContent>
  <bookViews>
    <workbookView xWindow="0" yWindow="0" windowWidth="20490" windowHeight="7755" tabRatio="845" firstSheet="1" activeTab="1"/>
  </bookViews>
  <sheets>
    <sheet name="титулка" sheetId="20" r:id="rId1"/>
    <sheet name="Осн. фін. пок." sheetId="14" r:id="rId2"/>
    <sheet name="I. Фін результат" sheetId="2" r:id="rId3"/>
    <sheet name="II." sheetId="19" r:id="rId4"/>
    <sheet name="ІІІ. Рух грош. коштів" sheetId="18" r:id="rId5"/>
    <sheet name="IV. Кап. інвестиції" sheetId="3" r:id="rId6"/>
    <sheet name=" V. Коефіцієнти" sheetId="11" r:id="rId7"/>
    <sheet name="6.1. Інша інфо_1" sheetId="10" r:id="rId8"/>
    <sheet name="6.2. Інша інфо_2"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123Graph_XGRAPH3" localSheetId="0" hidden="1">[1]GDP!#REF!</definedName>
    <definedName name="__123Graph_XGRAPH3" hidden="1">[1]GDP!#REF!</definedName>
    <definedName name="aa">'[2]1993'!$A$1:$IV$3,'[2]1993'!$A$1:$A$65536</definedName>
    <definedName name="ad">'[3]МТР Газ України'!$B$1</definedName>
    <definedName name="as">'[4]МТР Газ України'!$B$1</definedName>
    <definedName name="asdf">[5]Inform!$E$6</definedName>
    <definedName name="asdfg">[5]Inform!$F$2</definedName>
    <definedName name="BuiltIn_Print_Area___1___1" localSheetId="0">#REF!</definedName>
    <definedName name="BuiltIn_Print_Area___1___1">#REF!</definedName>
    <definedName name="ClDate">[6]Inform!$E$6</definedName>
    <definedName name="ClDate_21">[7]Inform!$E$6</definedName>
    <definedName name="ClDate_25">[7]Inform!$E$6</definedName>
    <definedName name="ClDate_6">[8]Inform!$E$6</definedName>
    <definedName name="CompName">[6]Inform!$F$2</definedName>
    <definedName name="CompName_21">[7]Inform!$F$2</definedName>
    <definedName name="CompName_25">[7]Inform!$F$2</definedName>
    <definedName name="CompName_6">[8]Inform!$F$2</definedName>
    <definedName name="CompNameE">[6]Inform!$G$2</definedName>
    <definedName name="CompNameE_21">[7]Inform!$G$2</definedName>
    <definedName name="CompNameE_25">[7]Inform!$G$2</definedName>
    <definedName name="CompNameE_6">[8]Inform!$G$2</definedName>
    <definedName name="Cost_Category_National_ID" localSheetId="0">#REF!</definedName>
    <definedName name="Cost_Category_National_ID">#REF!</definedName>
    <definedName name="Cе511" localSheetId="0">#REF!</definedName>
    <definedName name="Cе511">#REF!</definedName>
    <definedName name="d">'[9]МТР Газ України'!$B$4</definedName>
    <definedName name="dCPIb" localSheetId="0">[10]попер_роз!#REF!</definedName>
    <definedName name="dCPIb">[10]попер_роз!#REF!</definedName>
    <definedName name="dPPIb" localSheetId="0">[10]попер_роз!#REF!</definedName>
    <definedName name="dPPIb">[10]попер_роз!#REF!</definedName>
    <definedName name="ds" localSheetId="0">'[11]7  Інші витрати'!#REF!</definedName>
    <definedName name="ds">'[11]7  Інші витрати'!#REF!</definedName>
    <definedName name="Fact_Type_ID" localSheetId="0">#REF!</definedName>
    <definedName name="Fact_Type_ID">#REF!</definedName>
    <definedName name="G">'[12]МТР Газ України'!$B$1</definedName>
    <definedName name="ij1sssss" localSheetId="0">'[13]7  Інші витрати'!#REF!</definedName>
    <definedName name="ij1sssss">'[13]7  Інші витрати'!#REF!</definedName>
    <definedName name="LastItem">[14]Лист1!$A$1</definedName>
    <definedName name="Load">'[15]МТР Газ України'!$B$4</definedName>
    <definedName name="Load_ID">'[16]МТР Газ України'!$B$4</definedName>
    <definedName name="Load_ID_10" localSheetId="0">'[17]7  Інші витрати'!#REF!</definedName>
    <definedName name="Load_ID_10">'[17]7  Інші витрати'!#REF!</definedName>
    <definedName name="Load_ID_11">'[18]МТР Газ України'!$B$4</definedName>
    <definedName name="Load_ID_12">'[18]МТР Газ України'!$B$4</definedName>
    <definedName name="Load_ID_13">'[18]МТР Газ України'!$B$4</definedName>
    <definedName name="Load_ID_14">'[18]МТР Газ України'!$B$4</definedName>
    <definedName name="Load_ID_15">'[18]МТР Газ України'!$B$4</definedName>
    <definedName name="Load_ID_16">'[18]МТР Газ України'!$B$4</definedName>
    <definedName name="Load_ID_17">'[18]МТР Газ України'!$B$4</definedName>
    <definedName name="Load_ID_18">'[19]МТР Газ України'!$B$4</definedName>
    <definedName name="Load_ID_19">'[20]МТР Газ України'!$B$4</definedName>
    <definedName name="Load_ID_20">'[19]МТР Газ України'!$B$4</definedName>
    <definedName name="Load_ID_200">'[15]МТР Газ України'!$B$4</definedName>
    <definedName name="Load_ID_21">'[21]МТР Газ України'!$B$4</definedName>
    <definedName name="Load_ID_23">'[20]МТР Газ України'!$B$4</definedName>
    <definedName name="Load_ID_25">'[21]МТР Газ України'!$B$4</definedName>
    <definedName name="Load_ID_542">'[22]МТР Газ України'!$B$4</definedName>
    <definedName name="Load_ID_6">'[18]МТР Газ України'!$B$4</definedName>
    <definedName name="OpDate">[6]Inform!$E$5</definedName>
    <definedName name="OpDate_21">[7]Inform!$E$5</definedName>
    <definedName name="OpDate_25">[7]Inform!$E$5</definedName>
    <definedName name="OpDate_6">[8]Inform!$E$5</definedName>
    <definedName name="QR">[23]Inform!$E$5</definedName>
    <definedName name="qw">[5]Inform!$E$5</definedName>
    <definedName name="qwert">[5]Inform!$G$2</definedName>
    <definedName name="qwerty">'[4]МТР Газ України'!$B$4</definedName>
    <definedName name="ShowFil" localSheetId="0">[14]!ShowFil</definedName>
    <definedName name="ShowFil">[14]!ShowFil</definedName>
    <definedName name="SU_ID" localSheetId="0">#REF!</definedName>
    <definedName name="SU_ID">#REF!</definedName>
    <definedName name="Time_ID">'[16]МТР Газ України'!$B$1</definedName>
    <definedName name="Time_ID_10" localSheetId="0">'[17]7  Інші витрати'!#REF!</definedName>
    <definedName name="Time_ID_10">'[17]7  Інші витрати'!#REF!</definedName>
    <definedName name="Time_ID_11">'[18]МТР Газ України'!$B$1</definedName>
    <definedName name="Time_ID_12">'[18]МТР Газ України'!$B$1</definedName>
    <definedName name="Time_ID_13">'[18]МТР Газ України'!$B$1</definedName>
    <definedName name="Time_ID_14">'[18]МТР Газ України'!$B$1</definedName>
    <definedName name="Time_ID_15">'[18]МТР Газ України'!$B$1</definedName>
    <definedName name="Time_ID_16">'[18]МТР Газ України'!$B$1</definedName>
    <definedName name="Time_ID_17">'[18]МТР Газ України'!$B$1</definedName>
    <definedName name="Time_ID_18">'[19]МТР Газ України'!$B$1</definedName>
    <definedName name="Time_ID_19">'[20]МТР Газ України'!$B$1</definedName>
    <definedName name="Time_ID_20">'[19]МТР Газ України'!$B$1</definedName>
    <definedName name="Time_ID_21">'[21]МТР Газ України'!$B$1</definedName>
    <definedName name="Time_ID_23">'[20]МТР Газ України'!$B$1</definedName>
    <definedName name="Time_ID_25">'[21]МТР Газ України'!$B$1</definedName>
    <definedName name="Time_ID_6">'[18]МТР Газ України'!$B$1</definedName>
    <definedName name="Time_ID0">'[16]МТР Газ України'!$F$1</definedName>
    <definedName name="Time_ID0_10" localSheetId="0">'[17]7  Інші витрати'!#REF!</definedName>
    <definedName name="Time_ID0_10">'[17]7  Інші витрати'!#REF!</definedName>
    <definedName name="Time_ID0_11">'[18]МТР Газ України'!$F$1</definedName>
    <definedName name="Time_ID0_12">'[18]МТР Газ України'!$F$1</definedName>
    <definedName name="Time_ID0_13">'[18]МТР Газ України'!$F$1</definedName>
    <definedName name="Time_ID0_14">'[18]МТР Газ України'!$F$1</definedName>
    <definedName name="Time_ID0_15">'[18]МТР Газ України'!$F$1</definedName>
    <definedName name="Time_ID0_16">'[18]МТР Газ України'!$F$1</definedName>
    <definedName name="Time_ID0_17">'[18]МТР Газ України'!$F$1</definedName>
    <definedName name="Time_ID0_18">'[19]МТР Газ України'!$F$1</definedName>
    <definedName name="Time_ID0_19">'[20]МТР Газ України'!$F$1</definedName>
    <definedName name="Time_ID0_20">'[19]МТР Газ України'!$F$1</definedName>
    <definedName name="Time_ID0_21">'[21]МТР Газ України'!$F$1</definedName>
    <definedName name="Time_ID0_23">'[20]МТР Газ України'!$F$1</definedName>
    <definedName name="Time_ID0_25">'[21]МТР Газ України'!$F$1</definedName>
    <definedName name="Time_ID0_6">'[18]МТР Газ України'!$F$1</definedName>
    <definedName name="ttttttt" localSheetId="0">#REF!</definedName>
    <definedName name="ttttttt">#REF!</definedName>
    <definedName name="Unit">[6]Inform!$E$38</definedName>
    <definedName name="Unit_21">[7]Inform!$E$38</definedName>
    <definedName name="Unit_25">[7]Inform!$E$38</definedName>
    <definedName name="Unit_6">[8]Inform!$E$38</definedName>
    <definedName name="WQER">'[24]МТР Газ України'!$B$4</definedName>
    <definedName name="wr">'[24]МТР Газ України'!$B$4</definedName>
    <definedName name="yyyy" localSheetId="0">#REF!</definedName>
    <definedName name="yyyy">#REF!</definedName>
    <definedName name="zx">'[4]МТР Газ України'!$F$1</definedName>
    <definedName name="zxc">[5]Inform!$E$38</definedName>
    <definedName name="а" localSheetId="0">'[13]7  Інші витрати'!#REF!</definedName>
    <definedName name="а">'[13]7  Інші витрати'!#REF!</definedName>
    <definedName name="ав" localSheetId="0">#REF!</definedName>
    <definedName name="ав">#REF!</definedName>
    <definedName name="аен">'[24]МТР Газ України'!$B$4</definedName>
    <definedName name="_xlnm.Database">'[25]Ener '!$A$1:$G$2645</definedName>
    <definedName name="в">'[26]МТР Газ України'!$F$1</definedName>
    <definedName name="ватт" localSheetId="0">'[27]БАЗА  '!#REF!</definedName>
    <definedName name="ватт">'[27]БАЗА  '!#REF!</definedName>
    <definedName name="Д">'[15]МТР Газ України'!$B$4</definedName>
    <definedName name="е" localSheetId="0">#REF!</definedName>
    <definedName name="е">#REF!</definedName>
    <definedName name="є" localSheetId="0">#REF!</definedName>
    <definedName name="є">#REF!</definedName>
    <definedName name="_xlnm.Print_Titles" localSheetId="6">' V. Коефіцієнти'!$5:$5</definedName>
    <definedName name="_xlnm.Print_Titles" localSheetId="2">'I. Фін результат'!$5:$5</definedName>
    <definedName name="_xlnm.Print_Titles" localSheetId="3">II.!$5:$5</definedName>
    <definedName name="_xlnm.Print_Titles" localSheetId="4">'ІІІ. Рух грош. коштів'!$5:$5</definedName>
    <definedName name="_xlnm.Print_Titles" localSheetId="1">'Осн. фін. пок.'!$7:$7</definedName>
    <definedName name="_xlnm.Print_Titles" localSheetId="0">титулка!#REF!</definedName>
    <definedName name="Заголовки_для_печати_МИ">'[28]1993'!$A$1:$IV$3,'[28]1993'!$A$1:$A$65536</definedName>
    <definedName name="йуц" localSheetId="0">#REF!</definedName>
    <definedName name="йуц">#REF!</definedName>
    <definedName name="йцу" localSheetId="0">#REF!</definedName>
    <definedName name="йцу">#REF!</definedName>
    <definedName name="йцуйй" localSheetId="0">#REF!</definedName>
    <definedName name="йцуйй">#REF!</definedName>
    <definedName name="йцукц" localSheetId="0">'[29]7  Інші витрати'!#REF!</definedName>
    <definedName name="йцукц">'[29]7  Інші витрати'!#REF!</definedName>
    <definedName name="і">[30]Inform!$F$2</definedName>
    <definedName name="ів" localSheetId="0">#REF!</definedName>
    <definedName name="ів">#REF!</definedName>
    <definedName name="ів___0" localSheetId="0">#REF!</definedName>
    <definedName name="ів___0">#REF!</definedName>
    <definedName name="ів_22" localSheetId="0">#REF!</definedName>
    <definedName name="ів_22">#REF!</definedName>
    <definedName name="ів_26" localSheetId="0">#REF!</definedName>
    <definedName name="ів_26">#REF!</definedName>
    <definedName name="іваіа" localSheetId="0">'[29]7  Інші витрати'!#REF!</definedName>
    <definedName name="іваіа">'[29]7  Інші витрати'!#REF!</definedName>
    <definedName name="іваф" localSheetId="0">#REF!</definedName>
    <definedName name="іваф">#REF!</definedName>
    <definedName name="івів">'[12]МТР Газ України'!$B$1</definedName>
    <definedName name="іцу">[23]Inform!$G$2</definedName>
    <definedName name="КЕ" localSheetId="0">#REF!</definedName>
    <definedName name="КЕ">#REF!</definedName>
    <definedName name="КЕ___0" localSheetId="0">#REF!</definedName>
    <definedName name="КЕ___0">#REF!</definedName>
    <definedName name="КЕ_22" localSheetId="0">#REF!</definedName>
    <definedName name="КЕ_22">#REF!</definedName>
    <definedName name="КЕ_26" localSheetId="0">#REF!</definedName>
    <definedName name="КЕ_26">#REF!</definedName>
    <definedName name="кен" localSheetId="0">#REF!</definedName>
    <definedName name="кен">#REF!</definedName>
    <definedName name="л" localSheetId="0">#REF!</definedName>
    <definedName name="л">#REF!</definedName>
    <definedName name="_xlnm.Print_Area" localSheetId="6">' V. Коефіцієнти'!$A$1:$H$26</definedName>
    <definedName name="_xlnm.Print_Area" localSheetId="7">'6.1. Інша інфо_1'!$A$1:$O$80</definedName>
    <definedName name="_xlnm.Print_Area" localSheetId="8">'6.2. Інша інфо_2'!$A$1:$AE$53</definedName>
    <definedName name="_xlnm.Print_Area" localSheetId="2">'I. Фін результат'!$A$1:$J$142</definedName>
    <definedName name="_xlnm.Print_Area" localSheetId="3">II.!$A$1:$I$41</definedName>
    <definedName name="_xlnm.Print_Area" localSheetId="5">'IV. Кап. інвестиції'!$A$1:$I$16</definedName>
    <definedName name="_xlnm.Print_Area" localSheetId="4">'ІІІ. Рух грош. коштів'!$A$1:$L$89</definedName>
    <definedName name="_xlnm.Print_Area" localSheetId="1">'Осн. фін. пок.'!$A$2:$J$58</definedName>
    <definedName name="_xlnm.Print_Area" localSheetId="0">титулка!$A$1:$J$34</definedName>
    <definedName name="п" localSheetId="0">'[13]7  Інші витрати'!#REF!</definedName>
    <definedName name="п">'[13]7  Інші витрати'!#REF!</definedName>
    <definedName name="пдв">'[15]МТР Газ України'!$B$4</definedName>
    <definedName name="пдв_утг">'[15]МТР Газ України'!$F$1</definedName>
    <definedName name="План" localSheetId="0">#REF!</definedName>
    <definedName name="План">#REF!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 localSheetId="0">#REF!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пп">[31]Inform!$E$6</definedName>
    <definedName name="р" localSheetId="0">#REF!</definedName>
    <definedName name="р">#REF!</definedName>
    <definedName name="т">[32]Inform!$E$6</definedName>
    <definedName name="тариф">[33]Inform!$G$2</definedName>
    <definedName name="уйцукйцуйу" localSheetId="0">#REF!</definedName>
    <definedName name="уйцукйцуйу">#REF!</definedName>
    <definedName name="уке">[34]Inform!$G$2</definedName>
    <definedName name="УТГ">'[15]МТР Газ України'!$B$4</definedName>
    <definedName name="фів">'[24]МТР Газ України'!$B$4</definedName>
    <definedName name="фіваіф" localSheetId="0">'[29]7  Інші витрати'!#REF!</definedName>
    <definedName name="фіваіф">'[29]7  Інші витрати'!#REF!</definedName>
    <definedName name="фф">'[26]МТР Газ України'!$F$1</definedName>
    <definedName name="ц" localSheetId="0">'[13]7  Інші витрати'!#REF!</definedName>
    <definedName name="ц">'[13]7  Інші витрати'!#REF!</definedName>
    <definedName name="ччч" localSheetId="0">'[35]БАЗА  '!#REF!</definedName>
    <definedName name="ччч">'[35]БАЗА  '!#REF!</definedName>
    <definedName name="ш" localSheetId="0">#REF!</definedName>
    <definedName name="ш">#REF!</definedName>
  </definedNames>
  <calcPr calcId="152511"/>
</workbook>
</file>

<file path=xl/calcChain.xml><?xml version="1.0" encoding="utf-8"?>
<calcChain xmlns="http://schemas.openxmlformats.org/spreadsheetml/2006/main">
  <c r="D43" i="14" l="1"/>
  <c r="E86" i="2" l="1"/>
  <c r="E20" i="2"/>
  <c r="F53" i="2" l="1"/>
  <c r="G53" i="2"/>
  <c r="D132" i="2" l="1"/>
  <c r="C135" i="2"/>
  <c r="C134" i="2"/>
  <c r="C133" i="2"/>
  <c r="E36" i="18" l="1"/>
  <c r="F64" i="18"/>
  <c r="E135" i="2"/>
  <c r="E134" i="2"/>
  <c r="E36" i="19" s="1"/>
  <c r="E133" i="2"/>
  <c r="E29" i="19" s="1"/>
  <c r="H53" i="2"/>
  <c r="E35" i="19" l="1"/>
  <c r="E53" i="2"/>
  <c r="C64" i="18" l="1"/>
  <c r="C61" i="18"/>
  <c r="C86" i="2"/>
  <c r="C81" i="2" s="1"/>
  <c r="C53" i="2"/>
  <c r="C20" i="2"/>
  <c r="D36" i="18"/>
  <c r="D135" i="2"/>
  <c r="D124" i="2" s="1"/>
  <c r="D134" i="2"/>
  <c r="D133" i="2"/>
  <c r="D86" i="2"/>
  <c r="I53" i="2" l="1"/>
  <c r="I86" i="2" l="1"/>
  <c r="H86" i="2"/>
  <c r="N28" i="10" l="1"/>
  <c r="N29" i="10" l="1"/>
  <c r="N32" i="10"/>
  <c r="N24" i="10"/>
  <c r="N33" i="10" l="1"/>
  <c r="N25" i="10"/>
  <c r="L20" i="10"/>
  <c r="N20" i="10"/>
  <c r="I133" i="2"/>
  <c r="H133" i="2"/>
  <c r="I134" i="2"/>
  <c r="H134" i="2"/>
  <c r="G134" i="2"/>
  <c r="L21" i="10" l="1"/>
  <c r="N21" i="10"/>
  <c r="N35" i="9"/>
  <c r="M35" i="9"/>
  <c r="L35" i="9"/>
  <c r="H64" i="18" l="1"/>
  <c r="I64" i="18"/>
  <c r="G64" i="18"/>
  <c r="I135" i="2" l="1"/>
  <c r="H135" i="2"/>
  <c r="F86" i="2"/>
  <c r="G86" i="2"/>
  <c r="L14" i="10" l="1"/>
  <c r="I131" i="2" l="1"/>
  <c r="E132" i="2"/>
  <c r="D131" i="2"/>
  <c r="E131" i="2"/>
  <c r="F131" i="2"/>
  <c r="G131" i="2"/>
  <c r="H131" i="2"/>
  <c r="C131" i="2"/>
  <c r="E64" i="18" l="1"/>
  <c r="G16" i="18"/>
  <c r="H16" i="18"/>
  <c r="I16" i="18"/>
  <c r="F16" i="18"/>
  <c r="D64" i="18" l="1"/>
  <c r="D61" i="18" l="1"/>
  <c r="D46" i="18"/>
  <c r="D20" i="2"/>
  <c r="C46" i="18" l="1"/>
  <c r="C19" i="18"/>
  <c r="C16" i="18"/>
  <c r="C12" i="18"/>
  <c r="H132" i="2" l="1"/>
  <c r="I132" i="2" l="1"/>
  <c r="F135" i="2" l="1"/>
  <c r="G135" i="2"/>
  <c r="F134" i="2"/>
  <c r="I20" i="2" l="1"/>
  <c r="H20" i="2"/>
  <c r="F13" i="18" l="1"/>
  <c r="G13" i="18"/>
  <c r="G19" i="18" l="1"/>
  <c r="H19" i="18"/>
  <c r="I19" i="18"/>
  <c r="F19" i="18"/>
  <c r="H46" i="18" l="1"/>
  <c r="I46" i="18"/>
  <c r="G46" i="18"/>
  <c r="H13" i="18"/>
  <c r="I13" i="18"/>
  <c r="G20" i="2" l="1"/>
  <c r="F46" i="18" l="1"/>
  <c r="F133" i="2" l="1"/>
  <c r="E46" i="18" l="1"/>
  <c r="E49" i="18" s="1"/>
  <c r="E19" i="18"/>
  <c r="E16" i="18"/>
  <c r="E12" i="18" l="1"/>
  <c r="I43" i="2" l="1"/>
  <c r="F43" i="2"/>
  <c r="G43" i="2"/>
  <c r="H43" i="2"/>
  <c r="I29" i="2" l="1"/>
  <c r="G12" i="18"/>
  <c r="H12" i="18"/>
  <c r="I12" i="18"/>
  <c r="F12" i="18"/>
  <c r="G49" i="18"/>
  <c r="H49" i="18"/>
  <c r="I49" i="18"/>
  <c r="E34" i="14" s="1"/>
  <c r="G34" i="14" s="1"/>
  <c r="H34" i="14" s="1"/>
  <c r="I34" i="14" s="1"/>
  <c r="J34" i="14" s="1"/>
  <c r="F49" i="18"/>
  <c r="C49" i="18"/>
  <c r="I9" i="18"/>
  <c r="I36" i="19"/>
  <c r="E29" i="14" s="1"/>
  <c r="G29" i="14" s="1"/>
  <c r="H29" i="14" s="1"/>
  <c r="I29" i="14" s="1"/>
  <c r="J29" i="14" s="1"/>
  <c r="F132" i="2"/>
  <c r="D19" i="11"/>
  <c r="C48" i="14"/>
  <c r="G61" i="18"/>
  <c r="H61" i="18"/>
  <c r="I61" i="18"/>
  <c r="F61" i="18"/>
  <c r="Z32" i="9"/>
  <c r="Y32" i="9"/>
  <c r="X32" i="9"/>
  <c r="W32" i="9"/>
  <c r="Z33" i="9"/>
  <c r="Y33" i="9"/>
  <c r="Y34" i="9"/>
  <c r="X33" i="9"/>
  <c r="W33" i="9"/>
  <c r="W34" i="9"/>
  <c r="Q35" i="9"/>
  <c r="R35" i="9"/>
  <c r="P35" i="9"/>
  <c r="G35" i="9"/>
  <c r="H35" i="9"/>
  <c r="I35" i="9"/>
  <c r="J35" i="9"/>
  <c r="K35" i="9"/>
  <c r="O35" i="9"/>
  <c r="S35" i="9"/>
  <c r="T35" i="9"/>
  <c r="U35" i="9"/>
  <c r="V35" i="9"/>
  <c r="G29" i="2"/>
  <c r="G120" i="2"/>
  <c r="H120" i="2"/>
  <c r="I120" i="2"/>
  <c r="F20" i="2"/>
  <c r="E61" i="18"/>
  <c r="E120" i="2"/>
  <c r="E7" i="19"/>
  <c r="J20" i="2"/>
  <c r="C43" i="2"/>
  <c r="C117" i="2"/>
  <c r="C14" i="14" s="1"/>
  <c r="D12" i="18"/>
  <c r="D8" i="19"/>
  <c r="D43" i="2"/>
  <c r="D81" i="2"/>
  <c r="H29" i="2"/>
  <c r="H81" i="2"/>
  <c r="H136" i="2" s="1"/>
  <c r="G81" i="2"/>
  <c r="G136" i="2" s="1"/>
  <c r="I81" i="2"/>
  <c r="I136" i="2" s="1"/>
  <c r="F17" i="2"/>
  <c r="F81" i="2"/>
  <c r="F136" i="2" s="1"/>
  <c r="C43" i="14"/>
  <c r="C51" i="14"/>
  <c r="I6" i="3"/>
  <c r="E36" i="14"/>
  <c r="G36" i="14" s="1"/>
  <c r="H36" i="14" s="1"/>
  <c r="I36" i="14" s="1"/>
  <c r="J36" i="14" s="1"/>
  <c r="E27" i="14"/>
  <c r="G27" i="14" s="1"/>
  <c r="H27" i="14" s="1"/>
  <c r="I27" i="14" s="1"/>
  <c r="J27" i="14" s="1"/>
  <c r="N31" i="10"/>
  <c r="L28" i="10"/>
  <c r="L29" i="10"/>
  <c r="L31" i="10"/>
  <c r="L32" i="10"/>
  <c r="L33" i="10"/>
  <c r="N23" i="10"/>
  <c r="L24" i="10"/>
  <c r="L25" i="10"/>
  <c r="L23" i="10"/>
  <c r="N19" i="10"/>
  <c r="L19" i="10"/>
  <c r="N12" i="10"/>
  <c r="L12" i="10"/>
  <c r="C9" i="18"/>
  <c r="E43" i="2"/>
  <c r="E29" i="2" s="1"/>
  <c r="D9" i="18"/>
  <c r="E74" i="2"/>
  <c r="F13" i="14" s="1"/>
  <c r="E19" i="2"/>
  <c r="F11" i="14" s="1"/>
  <c r="E81" i="2"/>
  <c r="E136" i="2" s="1"/>
  <c r="E9" i="14"/>
  <c r="G9" i="14" s="1"/>
  <c r="H9" i="14" s="1"/>
  <c r="I9" i="14" s="1"/>
  <c r="J9" i="14" s="1"/>
  <c r="D19" i="2"/>
  <c r="D74" i="2"/>
  <c r="C7" i="2"/>
  <c r="C17" i="2"/>
  <c r="C9" i="2" s="1"/>
  <c r="C10" i="14" s="1"/>
  <c r="C74" i="2"/>
  <c r="C13" i="14" s="1"/>
  <c r="G132" i="2"/>
  <c r="G19" i="2"/>
  <c r="G19" i="11"/>
  <c r="F48" i="14"/>
  <c r="E9" i="18"/>
  <c r="E34" i="19"/>
  <c r="E25" i="19" s="1"/>
  <c r="F28" i="14" s="1"/>
  <c r="G133" i="2"/>
  <c r="F36" i="19"/>
  <c r="F124" i="2"/>
  <c r="G9" i="18"/>
  <c r="H9" i="18"/>
  <c r="D48" i="14"/>
  <c r="D34" i="19"/>
  <c r="D25" i="19" s="1"/>
  <c r="D28" i="14" s="1"/>
  <c r="C34" i="19"/>
  <c r="D125" i="2"/>
  <c r="E125" i="2"/>
  <c r="F125" i="2"/>
  <c r="G125" i="2"/>
  <c r="H125" i="2"/>
  <c r="I125" i="2"/>
  <c r="D126" i="2"/>
  <c r="E126" i="2"/>
  <c r="F126" i="2"/>
  <c r="G126" i="2"/>
  <c r="H126" i="2"/>
  <c r="I126" i="2"/>
  <c r="D119" i="2"/>
  <c r="D19" i="14" s="1"/>
  <c r="E119" i="2"/>
  <c r="F19" i="14" s="1"/>
  <c r="F119" i="2"/>
  <c r="G119" i="2"/>
  <c r="H119" i="2"/>
  <c r="I119" i="2"/>
  <c r="E19" i="14" s="1"/>
  <c r="G19" i="14" s="1"/>
  <c r="H19" i="14" s="1"/>
  <c r="I19" i="14" s="1"/>
  <c r="J19" i="14" s="1"/>
  <c r="D118" i="2"/>
  <c r="D18" i="14" s="1"/>
  <c r="E118" i="2"/>
  <c r="F18" i="14" s="1"/>
  <c r="F118" i="2"/>
  <c r="G118" i="2"/>
  <c r="H118" i="2"/>
  <c r="I118" i="2"/>
  <c r="E18" i="14" s="1"/>
  <c r="G18" i="14" s="1"/>
  <c r="H18" i="14" s="1"/>
  <c r="I18" i="14" s="1"/>
  <c r="J18" i="14" s="1"/>
  <c r="F74" i="2"/>
  <c r="G74" i="2"/>
  <c r="H74" i="2"/>
  <c r="I74" i="2"/>
  <c r="E13" i="14" s="1"/>
  <c r="G13" i="14" s="1"/>
  <c r="H13" i="14" s="1"/>
  <c r="I13" i="14" s="1"/>
  <c r="J13" i="14" s="1"/>
  <c r="C68" i="18"/>
  <c r="C69" i="18"/>
  <c r="C34" i="14"/>
  <c r="E68" i="18"/>
  <c r="E69" i="18"/>
  <c r="F34" i="14"/>
  <c r="C21" i="19"/>
  <c r="C20" i="19"/>
  <c r="E8" i="19"/>
  <c r="K47" i="9"/>
  <c r="O47" i="9"/>
  <c r="Z34" i="9"/>
  <c r="V19" i="9"/>
  <c r="M7" i="9"/>
  <c r="D56" i="10"/>
  <c r="F9" i="14"/>
  <c r="E43" i="14"/>
  <c r="F43" i="14"/>
  <c r="C125" i="2"/>
  <c r="C126" i="2"/>
  <c r="D9" i="14"/>
  <c r="C6" i="3"/>
  <c r="C39" i="14" s="1"/>
  <c r="D68" i="18"/>
  <c r="D69" i="18"/>
  <c r="D49" i="18"/>
  <c r="D34" i="14" s="1"/>
  <c r="C8" i="19"/>
  <c r="C119" i="2"/>
  <c r="C19" i="14" s="1"/>
  <c r="C118" i="2"/>
  <c r="C18" i="14" s="1"/>
  <c r="D51" i="14"/>
  <c r="J56" i="10"/>
  <c r="G56" i="10"/>
  <c r="E47" i="9"/>
  <c r="AC11" i="9"/>
  <c r="Z11" i="9"/>
  <c r="W11" i="9"/>
  <c r="T11" i="9"/>
  <c r="Q11" i="9"/>
  <c r="H6" i="3"/>
  <c r="G6" i="3"/>
  <c r="F6" i="3"/>
  <c r="F27" i="14"/>
  <c r="D27" i="14"/>
  <c r="C27" i="14"/>
  <c r="M46" i="9"/>
  <c r="M47" i="9" s="1"/>
  <c r="S47" i="9"/>
  <c r="Q47" i="9"/>
  <c r="I47" i="9"/>
  <c r="G47" i="9"/>
  <c r="X34" i="9"/>
  <c r="AD23" i="9"/>
  <c r="AB23" i="9"/>
  <c r="Z23" i="9"/>
  <c r="X23" i="9"/>
  <c r="V22" i="9"/>
  <c r="V21" i="9"/>
  <c r="V20" i="9"/>
  <c r="M10" i="9"/>
  <c r="M9" i="9"/>
  <c r="M8" i="9"/>
  <c r="K65" i="10"/>
  <c r="E6" i="3"/>
  <c r="F39" i="14" s="1"/>
  <c r="D6" i="3"/>
  <c r="D39" i="14" s="1"/>
  <c r="F10" i="14"/>
  <c r="F36" i="14"/>
  <c r="D36" i="14"/>
  <c r="C36" i="14"/>
  <c r="D32" i="14"/>
  <c r="C32" i="14"/>
  <c r="F29" i="14"/>
  <c r="D29" i="14"/>
  <c r="C29" i="14"/>
  <c r="B19" i="14"/>
  <c r="B43" i="14"/>
  <c r="B42" i="14"/>
  <c r="B41" i="14"/>
  <c r="B39" i="14"/>
  <c r="B36" i="14"/>
  <c r="B35" i="14"/>
  <c r="B34" i="14"/>
  <c r="B33" i="14"/>
  <c r="B37" i="14"/>
  <c r="B32" i="14"/>
  <c r="B30" i="14"/>
  <c r="B29" i="14"/>
  <c r="B28" i="14"/>
  <c r="B26" i="14"/>
  <c r="B25" i="14"/>
  <c r="B23" i="14"/>
  <c r="B22" i="14"/>
  <c r="B21" i="14"/>
  <c r="B20" i="14"/>
  <c r="B18" i="14"/>
  <c r="B17" i="14"/>
  <c r="B16" i="14"/>
  <c r="B15" i="14"/>
  <c r="B14" i="14"/>
  <c r="B12" i="14"/>
  <c r="B13" i="14"/>
  <c r="B11" i="14"/>
  <c r="B10" i="14"/>
  <c r="B9" i="14"/>
  <c r="D10" i="14"/>
  <c r="F17" i="14"/>
  <c r="C17" i="14"/>
  <c r="F23" i="14"/>
  <c r="C23" i="14"/>
  <c r="H19" i="2"/>
  <c r="E10" i="14"/>
  <c r="G10" i="14" s="1"/>
  <c r="H10" i="14" s="1"/>
  <c r="I10" i="14" s="1"/>
  <c r="J10" i="14" s="1"/>
  <c r="I19" i="2"/>
  <c r="E11" i="14" s="1"/>
  <c r="F32" i="14"/>
  <c r="E32" i="14"/>
  <c r="C124" i="2"/>
  <c r="I124" i="2"/>
  <c r="C42" i="14"/>
  <c r="C41" i="14"/>
  <c r="F19" i="2"/>
  <c r="C25" i="19" l="1"/>
  <c r="C28" i="14" s="1"/>
  <c r="D13" i="14"/>
  <c r="D53" i="2"/>
  <c r="D136" i="2" s="1"/>
  <c r="C29" i="2"/>
  <c r="C12" i="14" s="1"/>
  <c r="C136" i="2"/>
  <c r="C137" i="2" s="1"/>
  <c r="X35" i="9"/>
  <c r="Z35" i="9"/>
  <c r="Y35" i="9"/>
  <c r="D29" i="2"/>
  <c r="E130" i="2"/>
  <c r="E137" i="2" s="1"/>
  <c r="E39" i="14"/>
  <c r="G39" i="14" s="1"/>
  <c r="H39" i="14" s="1"/>
  <c r="I39" i="14" s="1"/>
  <c r="J39" i="14" s="1"/>
  <c r="E48" i="14"/>
  <c r="K29" i="19"/>
  <c r="G130" i="2"/>
  <c r="G137" i="2" s="1"/>
  <c r="V23" i="9"/>
  <c r="H130" i="2"/>
  <c r="H137" i="2" s="1"/>
  <c r="C19" i="19"/>
  <c r="C25" i="14" s="1"/>
  <c r="D79" i="18"/>
  <c r="D35" i="14" s="1"/>
  <c r="F17" i="11"/>
  <c r="F19" i="11"/>
  <c r="W35" i="9"/>
  <c r="G124" i="2"/>
  <c r="H124" i="2"/>
  <c r="J29" i="19"/>
  <c r="G98" i="2"/>
  <c r="G123" i="2" s="1"/>
  <c r="G29" i="19"/>
  <c r="G117" i="2"/>
  <c r="E124" i="2"/>
  <c r="K35" i="19"/>
  <c r="F9" i="18"/>
  <c r="F12" i="14"/>
  <c r="C120" i="2"/>
  <c r="I130" i="2"/>
  <c r="I137" i="2" s="1"/>
  <c r="F117" i="2"/>
  <c r="D130" i="2"/>
  <c r="F130" i="2"/>
  <c r="I117" i="2"/>
  <c r="E14" i="14" s="1"/>
  <c r="G14" i="14" s="1"/>
  <c r="F120" i="2"/>
  <c r="H98" i="2"/>
  <c r="H109" i="2" s="1"/>
  <c r="D117" i="2"/>
  <c r="D14" i="14" s="1"/>
  <c r="H117" i="2"/>
  <c r="C9" i="14"/>
  <c r="D17" i="11"/>
  <c r="F29" i="2"/>
  <c r="F98" i="2" s="1"/>
  <c r="D120" i="2"/>
  <c r="G35" i="19"/>
  <c r="G34" i="19" s="1"/>
  <c r="H36" i="19"/>
  <c r="G36" i="19"/>
  <c r="D19" i="19"/>
  <c r="D25" i="14" s="1"/>
  <c r="G22" i="19"/>
  <c r="G121" i="2"/>
  <c r="G23" i="18"/>
  <c r="C19" i="2"/>
  <c r="M29" i="19"/>
  <c r="M35" i="19"/>
  <c r="E117" i="2"/>
  <c r="F14" i="14" s="1"/>
  <c r="E79" i="18"/>
  <c r="F35" i="14" s="1"/>
  <c r="N27" i="10"/>
  <c r="L27" i="10"/>
  <c r="I35" i="19"/>
  <c r="I34" i="19" s="1"/>
  <c r="I29" i="19"/>
  <c r="M11" i="9"/>
  <c r="H29" i="19"/>
  <c r="H35" i="19"/>
  <c r="H34" i="19" s="1"/>
  <c r="L35" i="19"/>
  <c r="L29" i="19"/>
  <c r="F29" i="19"/>
  <c r="F35" i="19"/>
  <c r="J35" i="19"/>
  <c r="D11" i="14"/>
  <c r="E19" i="19"/>
  <c r="F25" i="14" s="1"/>
  <c r="C79" i="18"/>
  <c r="C35" i="14" s="1"/>
  <c r="G11" i="14"/>
  <c r="H123" i="2" l="1"/>
  <c r="H128" i="2" s="1"/>
  <c r="H14" i="14"/>
  <c r="I14" i="14" s="1"/>
  <c r="J14" i="14" s="1"/>
  <c r="G17" i="11"/>
  <c r="G25" i="19"/>
  <c r="D137" i="2"/>
  <c r="G128" i="2"/>
  <c r="G109" i="2"/>
  <c r="G7" i="18" s="1"/>
  <c r="G15" i="18" s="1"/>
  <c r="G22" i="18" s="1"/>
  <c r="G24" i="18" s="1"/>
  <c r="E98" i="2"/>
  <c r="E123" i="2" s="1"/>
  <c r="E128" i="2" s="1"/>
  <c r="F16" i="14" s="1"/>
  <c r="F13" i="11" s="1"/>
  <c r="F137" i="2"/>
  <c r="F123" i="2"/>
  <c r="F128" i="2" s="1"/>
  <c r="F109" i="2"/>
  <c r="F7" i="18" s="1"/>
  <c r="F15" i="18" s="1"/>
  <c r="F22" i="18" s="1"/>
  <c r="I25" i="19"/>
  <c r="E28" i="14" s="1"/>
  <c r="G28" i="14" s="1"/>
  <c r="H28" i="14" s="1"/>
  <c r="I28" i="14" s="1"/>
  <c r="J28" i="14" s="1"/>
  <c r="F34" i="19"/>
  <c r="F25" i="19" s="1"/>
  <c r="H25" i="19"/>
  <c r="C11" i="14"/>
  <c r="C98" i="2"/>
  <c r="D12" i="14"/>
  <c r="E12" i="14"/>
  <c r="I98" i="2"/>
  <c r="D98" i="2"/>
  <c r="H112" i="2"/>
  <c r="H7" i="18"/>
  <c r="H15" i="18" s="1"/>
  <c r="H22" i="18" s="1"/>
  <c r="H11" i="14"/>
  <c r="G12" i="14" l="1"/>
  <c r="H12" i="14" s="1"/>
  <c r="I12" i="14" s="1"/>
  <c r="J12" i="14" s="1"/>
  <c r="E109" i="2"/>
  <c r="E112" i="2" s="1"/>
  <c r="H15" i="14"/>
  <c r="H20" i="14" s="1"/>
  <c r="H21" i="14" s="1"/>
  <c r="H26" i="14" s="1"/>
  <c r="G112" i="2"/>
  <c r="G113" i="2" s="1"/>
  <c r="G9" i="19" s="1"/>
  <c r="G68" i="18" s="1"/>
  <c r="F15" i="14"/>
  <c r="G114" i="2"/>
  <c r="F22" i="19"/>
  <c r="F121" i="2"/>
  <c r="F23" i="18"/>
  <c r="F24" i="18" s="1"/>
  <c r="H23" i="18"/>
  <c r="H24" i="18" s="1"/>
  <c r="H22" i="19"/>
  <c r="H121" i="2"/>
  <c r="F112" i="2"/>
  <c r="D15" i="14"/>
  <c r="D123" i="2"/>
  <c r="D128" i="2" s="1"/>
  <c r="D16" i="14" s="1"/>
  <c r="E13" i="11" s="1"/>
  <c r="D109" i="2"/>
  <c r="I109" i="2"/>
  <c r="I123" i="2"/>
  <c r="I128" i="2" s="1"/>
  <c r="E16" i="14" s="1"/>
  <c r="G16" i="14" s="1"/>
  <c r="E15" i="14"/>
  <c r="C123" i="2"/>
  <c r="C128" i="2" s="1"/>
  <c r="C16" i="14" s="1"/>
  <c r="D13" i="11" s="1"/>
  <c r="C15" i="14"/>
  <c r="C109" i="2"/>
  <c r="G15" i="14"/>
  <c r="G20" i="14" s="1"/>
  <c r="G21" i="14" s="1"/>
  <c r="G26" i="14" s="1"/>
  <c r="H114" i="2"/>
  <c r="H113" i="2"/>
  <c r="J11" i="14"/>
  <c r="I11" i="14"/>
  <c r="H16" i="14" l="1"/>
  <c r="I16" i="14" s="1"/>
  <c r="J16" i="14" s="1"/>
  <c r="I15" i="14"/>
  <c r="I20" i="14" s="1"/>
  <c r="I21" i="14" s="1"/>
  <c r="I26" i="14" s="1"/>
  <c r="J15" i="14"/>
  <c r="J20" i="14" s="1"/>
  <c r="J21" i="14" s="1"/>
  <c r="J26" i="14" s="1"/>
  <c r="F20" i="14"/>
  <c r="E7" i="18"/>
  <c r="E15" i="18" s="1"/>
  <c r="E22" i="18" s="1"/>
  <c r="G20" i="19"/>
  <c r="G10" i="19"/>
  <c r="G8" i="19" s="1"/>
  <c r="H22" i="14"/>
  <c r="C7" i="18"/>
  <c r="C15" i="18" s="1"/>
  <c r="C22" i="18" s="1"/>
  <c r="C110" i="2"/>
  <c r="C112" i="2" s="1"/>
  <c r="C20" i="14"/>
  <c r="G13" i="11"/>
  <c r="D20" i="14"/>
  <c r="D7" i="18"/>
  <c r="D15" i="18" s="1"/>
  <c r="D22" i="18" s="1"/>
  <c r="E23" i="18"/>
  <c r="E22" i="19"/>
  <c r="F21" i="14"/>
  <c r="E121" i="2"/>
  <c r="F113" i="2"/>
  <c r="F114" i="2"/>
  <c r="H9" i="19"/>
  <c r="H10" i="19" s="1"/>
  <c r="I10" i="19" s="1"/>
  <c r="I112" i="2"/>
  <c r="I7" i="18"/>
  <c r="I15" i="18" s="1"/>
  <c r="I22" i="18" s="1"/>
  <c r="E20" i="14"/>
  <c r="E114" i="2"/>
  <c r="E17" i="19" s="1"/>
  <c r="E113" i="2"/>
  <c r="F22" i="14"/>
  <c r="H25" i="14" l="1"/>
  <c r="H30" i="14" s="1"/>
  <c r="E24" i="18"/>
  <c r="F33" i="14" s="1"/>
  <c r="G69" i="18"/>
  <c r="G21" i="19"/>
  <c r="G19" i="19" s="1"/>
  <c r="G37" i="19" s="1"/>
  <c r="G22" i="14"/>
  <c r="C114" i="2"/>
  <c r="C22" i="14"/>
  <c r="C113" i="2"/>
  <c r="H8" i="19"/>
  <c r="H21" i="19"/>
  <c r="H69" i="18"/>
  <c r="I22" i="14"/>
  <c r="F9" i="11"/>
  <c r="F10" i="11"/>
  <c r="I22" i="19"/>
  <c r="E26" i="14" s="1"/>
  <c r="E21" i="14"/>
  <c r="I23" i="18"/>
  <c r="I24" i="18" s="1"/>
  <c r="I121" i="2"/>
  <c r="H68" i="18"/>
  <c r="H79" i="18" s="1"/>
  <c r="H20" i="19"/>
  <c r="F26" i="14"/>
  <c r="E37" i="19"/>
  <c r="F30" i="14" s="1"/>
  <c r="D21" i="14"/>
  <c r="D22" i="19"/>
  <c r="D23" i="18"/>
  <c r="D24" i="18" s="1"/>
  <c r="D121" i="2"/>
  <c r="D112" i="2"/>
  <c r="G7" i="19"/>
  <c r="G17" i="19" s="1"/>
  <c r="F7" i="19"/>
  <c r="H7" i="19"/>
  <c r="I7" i="19"/>
  <c r="E22" i="14"/>
  <c r="G10" i="11" s="1"/>
  <c r="I114" i="2"/>
  <c r="I113" i="2"/>
  <c r="F9" i="19"/>
  <c r="F10" i="19" s="1"/>
  <c r="C22" i="19"/>
  <c r="C21" i="14"/>
  <c r="C23" i="18"/>
  <c r="C24" i="18" s="1"/>
  <c r="C83" i="18" s="1"/>
  <c r="C121" i="2"/>
  <c r="J22" i="14"/>
  <c r="J25" i="14" l="1"/>
  <c r="J30" i="14" s="1"/>
  <c r="G25" i="14"/>
  <c r="G30" i="14" s="1"/>
  <c r="I25" i="14"/>
  <c r="I30" i="14" s="1"/>
  <c r="G79" i="18"/>
  <c r="G83" i="18" s="1"/>
  <c r="D83" i="18"/>
  <c r="D37" i="14" s="1"/>
  <c r="D84" i="18"/>
  <c r="E84" i="18"/>
  <c r="E83" i="18"/>
  <c r="H17" i="19"/>
  <c r="F42" i="14"/>
  <c r="F41" i="14"/>
  <c r="C33" i="14"/>
  <c r="C37" i="14"/>
  <c r="C37" i="19"/>
  <c r="C30" i="14" s="1"/>
  <c r="C26" i="14"/>
  <c r="I9" i="19"/>
  <c r="G9" i="11"/>
  <c r="D26" i="14"/>
  <c r="D37" i="19"/>
  <c r="D30" i="14" s="1"/>
  <c r="D33" i="14"/>
  <c r="F20" i="19"/>
  <c r="F68" i="18"/>
  <c r="F8" i="19"/>
  <c r="F17" i="19" s="1"/>
  <c r="D22" i="14"/>
  <c r="D113" i="2"/>
  <c r="D114" i="2"/>
  <c r="F21" i="19"/>
  <c r="F69" i="18"/>
  <c r="E33" i="14"/>
  <c r="G33" i="14" s="1"/>
  <c r="H19" i="19"/>
  <c r="H37" i="19" s="1"/>
  <c r="G84" i="18" l="1"/>
  <c r="H33" i="14"/>
  <c r="I33" i="14" s="1"/>
  <c r="J33" i="14" s="1"/>
  <c r="F79" i="18"/>
  <c r="F83" i="18" s="1"/>
  <c r="F47" i="14"/>
  <c r="F37" i="14"/>
  <c r="F19" i="19"/>
  <c r="F37" i="19" s="1"/>
  <c r="E42" i="14"/>
  <c r="E41" i="14"/>
  <c r="D42" i="14"/>
  <c r="D41" i="14"/>
  <c r="I68" i="18"/>
  <c r="I20" i="19"/>
  <c r="I8" i="19"/>
  <c r="I17" i="19" s="1"/>
  <c r="H84" i="18"/>
  <c r="H83" i="18"/>
  <c r="I69" i="18"/>
  <c r="I21" i="19"/>
  <c r="I79" i="18" l="1"/>
  <c r="E35" i="14" s="1"/>
  <c r="G35" i="14" s="1"/>
  <c r="H35" i="14" s="1"/>
  <c r="I35" i="14" s="1"/>
  <c r="J35" i="14" s="1"/>
  <c r="F84" i="18"/>
  <c r="I19" i="19"/>
  <c r="I83" i="18" l="1"/>
  <c r="E47" i="14" s="1"/>
  <c r="I84" i="18"/>
  <c r="I37" i="19"/>
  <c r="E30" i="14" s="1"/>
  <c r="E25" i="14"/>
  <c r="E37" i="14" l="1"/>
  <c r="G32" i="14" s="1"/>
  <c r="G37" i="14" s="1"/>
  <c r="H32" i="14" s="1"/>
  <c r="H37" i="14" s="1"/>
  <c r="I32" i="14" s="1"/>
  <c r="I37" i="14" s="1"/>
  <c r="J32" i="14" s="1"/>
  <c r="J37" i="14" s="1"/>
</calcChain>
</file>

<file path=xl/sharedStrings.xml><?xml version="1.0" encoding="utf-8"?>
<sst xmlns="http://schemas.openxmlformats.org/spreadsheetml/2006/main" count="809" uniqueCount="551">
  <si>
    <t>Код рядка</t>
  </si>
  <si>
    <t>капітальне будівництво</t>
  </si>
  <si>
    <t>придбання (виготовлення) основних засобів</t>
  </si>
  <si>
    <t>придбання (створення) нематеріальних активів</t>
  </si>
  <si>
    <t>Фінансовий результат від операційної діяльності</t>
  </si>
  <si>
    <t>Витрати на оплату праці</t>
  </si>
  <si>
    <t>Відрахування на соціальні заходи</t>
  </si>
  <si>
    <t>Амортизація</t>
  </si>
  <si>
    <t>за ЗКГНГ</t>
  </si>
  <si>
    <t>за СПОДУ</t>
  </si>
  <si>
    <t xml:space="preserve">за  КВЕД  </t>
  </si>
  <si>
    <t xml:space="preserve">Місцезнаходження  </t>
  </si>
  <si>
    <t xml:space="preserve">Телефон </t>
  </si>
  <si>
    <t xml:space="preserve">Прізвище та ініціали керівника  </t>
  </si>
  <si>
    <t xml:space="preserve">Підприємство  </t>
  </si>
  <si>
    <t xml:space="preserve">Організаційно-правова форма </t>
  </si>
  <si>
    <t xml:space="preserve">Вид економічної діяльності    </t>
  </si>
  <si>
    <t xml:space="preserve">Галузь     </t>
  </si>
  <si>
    <t xml:space="preserve">Код рядка </t>
  </si>
  <si>
    <t>Додаток 1</t>
  </si>
  <si>
    <t>Територія</t>
  </si>
  <si>
    <t>Форма власності</t>
  </si>
  <si>
    <t>витрати на страхові послуги</t>
  </si>
  <si>
    <t>витрати на аудиторські послуги</t>
  </si>
  <si>
    <t>Валовий прибуток (збиток)</t>
  </si>
  <si>
    <t xml:space="preserve">прибуток </t>
  </si>
  <si>
    <t>збиток</t>
  </si>
  <si>
    <t>Резервний фонд</t>
  </si>
  <si>
    <t>неустойки (штрафи, пені)</t>
  </si>
  <si>
    <t>витрати на паливо та енергію</t>
  </si>
  <si>
    <t>Інші операційні витрати</t>
  </si>
  <si>
    <t>придбання (виготовлення) інших необоротних матеріальних активів</t>
  </si>
  <si>
    <t>Факт минулого року</t>
  </si>
  <si>
    <t>Виручка від реалізації основних фондів</t>
  </si>
  <si>
    <t xml:space="preserve">Виручка від реалізації нематеріальних активів </t>
  </si>
  <si>
    <t>Грошові кошти:</t>
  </si>
  <si>
    <t>на початок періоду</t>
  </si>
  <si>
    <t>Чистий грошовий потік</t>
  </si>
  <si>
    <t>Забезпечення</t>
  </si>
  <si>
    <t>х</t>
  </si>
  <si>
    <t>Фінансовий план поточного року</t>
  </si>
  <si>
    <t>витрати на службові відрядження</t>
  </si>
  <si>
    <t>витрати на оплату праці</t>
  </si>
  <si>
    <t>відрахування на соціальні заходи</t>
  </si>
  <si>
    <t>амортизація основних засобів і нематеріальних активів загальногосподарського призначення</t>
  </si>
  <si>
    <t>витрати на операційну оренду основних засобів та роялті, що мають загальногосподарське призначення</t>
  </si>
  <si>
    <t>витрати на страхування майна загальногосподарського призначення</t>
  </si>
  <si>
    <t>витрати на страхування загальногосподарського персоналу</t>
  </si>
  <si>
    <t xml:space="preserve">організаційно-технічні послуги </t>
  </si>
  <si>
    <t>послуги з оцінки майна</t>
  </si>
  <si>
    <t>витрати на охорону праці загальногосподарського персоналу</t>
  </si>
  <si>
    <t xml:space="preserve">витрати на підвищення кваліфікації та перепідготовку кадрів </t>
  </si>
  <si>
    <t>витрати на поліпшення основних фондів</t>
  </si>
  <si>
    <t>відрахування до резерву сумнівних боргів</t>
  </si>
  <si>
    <t>№ з/п</t>
  </si>
  <si>
    <t xml:space="preserve">Надходження від продажу акцій та облігацій </t>
  </si>
  <si>
    <t xml:space="preserve">Придбання акцій та облігацій  </t>
  </si>
  <si>
    <t>на кінець періоду</t>
  </si>
  <si>
    <t>Залучення кредитних коштів</t>
  </si>
  <si>
    <t>Усього</t>
  </si>
  <si>
    <t>Відсоток</t>
  </si>
  <si>
    <t>Залишок нерозподіленого прибутку (непокритого збитку) на початок звітного періоду</t>
  </si>
  <si>
    <t>Залишок нерозподіленого прибутку (непокритого збитку) на кінець звітного періоду</t>
  </si>
  <si>
    <t>відрахування до недержавних пенсійних фондів</t>
  </si>
  <si>
    <t>витрати на консалтингові послуги</t>
  </si>
  <si>
    <t>амортизація основних засобів і нематеріальних активів</t>
  </si>
  <si>
    <t>витрати на електроенергію</t>
  </si>
  <si>
    <t xml:space="preserve">витрати на паливо </t>
  </si>
  <si>
    <t>консультаційні та інформаційні послуги</t>
  </si>
  <si>
    <t>План поточного року</t>
  </si>
  <si>
    <t>Зобов'язання</t>
  </si>
  <si>
    <t xml:space="preserve">Сума, валюта за договорами </t>
  </si>
  <si>
    <t>Процентна ставка</t>
  </si>
  <si>
    <t>модернізація, модифікація (добудова, дообладнання, реконструкція) основних засобів</t>
  </si>
  <si>
    <t>Розвиток виробництва</t>
  </si>
  <si>
    <t>витрати на благодійну допомогу</t>
  </si>
  <si>
    <t xml:space="preserve">Вид кредитного продукту та цільове призначення </t>
  </si>
  <si>
    <t>за минулий рік</t>
  </si>
  <si>
    <t>за плановий рік</t>
  </si>
  <si>
    <t xml:space="preserve">      4. Діючі фінансові зобов'язання підприємства</t>
  </si>
  <si>
    <t xml:space="preserve">      5. Інформація щодо отримання та повернення залучених коштів</t>
  </si>
  <si>
    <t>витрати на утримання основних фондів, інших необоротних активів загальногосподарського використання,  у тому числі:</t>
  </si>
  <si>
    <t>(посада)</t>
  </si>
  <si>
    <t>(підпис)</t>
  </si>
  <si>
    <t>витрати на рекламу</t>
  </si>
  <si>
    <t>рік</t>
  </si>
  <si>
    <t>Інші операційні витрати, усього, у тому числі:</t>
  </si>
  <si>
    <t>Капітальні інвестиції, усього,
у тому числі:</t>
  </si>
  <si>
    <t>податок на доходи фізичних осіб</t>
  </si>
  <si>
    <t xml:space="preserve">Єдиний внесок на загальнообов'язкове державне соціальне страхування                              </t>
  </si>
  <si>
    <t>акцизний податок</t>
  </si>
  <si>
    <t>Вид діяльності</t>
  </si>
  <si>
    <t>Заборгованість на останню дату</t>
  </si>
  <si>
    <t>Заборгованість за кредитами на початок ______ року</t>
  </si>
  <si>
    <t>Заборгованість за кредитами на кінець ______ року</t>
  </si>
  <si>
    <t>Бюджетне фінансування</t>
  </si>
  <si>
    <t>інші платежі (розшифрувати)</t>
  </si>
  <si>
    <t xml:space="preserve">      1. Дані про підприємство, персонал та фонд заробітної плати</t>
  </si>
  <si>
    <t>кредити</t>
  </si>
  <si>
    <t>Отримання коштів  за довгостроковими зобов'язаннями, у тому числі:</t>
  </si>
  <si>
    <t>Повернення коштів за короткостроковими зобов'язаннями, у тому числі:</t>
  </si>
  <si>
    <t>Отримання коштів за короткостроковими зобов'язаннями, у тому числі:</t>
  </si>
  <si>
    <t>Повернення коштів  за довгостроковими зобов'язаннями, у тому числі:</t>
  </si>
  <si>
    <t xml:space="preserve">позики </t>
  </si>
  <si>
    <t>у тому числі за кварталами</t>
  </si>
  <si>
    <t>Фінансовий результат до оподаткування</t>
  </si>
  <si>
    <t>Чистий  фінансовий результат, у тому числі:</t>
  </si>
  <si>
    <t>І. Формування фінансових результатів</t>
  </si>
  <si>
    <t>плата за користування надрами</t>
  </si>
  <si>
    <t>Оптимальне значення</t>
  </si>
  <si>
    <t>Факт за звітний період поточного року на останню дату</t>
  </si>
  <si>
    <t>Планові показники</t>
  </si>
  <si>
    <t>Примітки</t>
  </si>
  <si>
    <t>&gt; 0</t>
  </si>
  <si>
    <t xml:space="preserve">         (ініціали, прізвище)    </t>
  </si>
  <si>
    <t>у тому числі:</t>
  </si>
  <si>
    <r>
      <t>у тому числі:</t>
    </r>
    <r>
      <rPr>
        <i/>
        <sz val="14"/>
        <rFont val="Times New Roman"/>
        <family val="1"/>
        <charset val="204"/>
      </rPr>
      <t xml:space="preserve"> </t>
    </r>
  </si>
  <si>
    <t>рентна плата за транспортування</t>
  </si>
  <si>
    <t>_____________________________</t>
  </si>
  <si>
    <t>витрати, пов'язані з використанням власних службових автомобілів</t>
  </si>
  <si>
    <t>Чистий дохід від реалізації продукції (товарів, робіт, послуг) (розшифрувати)</t>
  </si>
  <si>
    <t>Дохід від участі в капіталі (розшифрувати)</t>
  </si>
  <si>
    <t>Інші фінансові доходи (розшифрувати)</t>
  </si>
  <si>
    <t>інші адміністративні витрати (розшифрувати)</t>
  </si>
  <si>
    <t>Фінансові витрати (розшифрувати)</t>
  </si>
  <si>
    <t>Втрати від участі в капіталі (розшифрувати)</t>
  </si>
  <si>
    <t>Інші витрати (розшифрувати)</t>
  </si>
  <si>
    <t>Інші фонди (розшифрувати)</t>
  </si>
  <si>
    <t>Інші цілі (розшифрувати)</t>
  </si>
  <si>
    <t>місцеві податки та збори (розшифрувати)</t>
  </si>
  <si>
    <t>Цільове фінансування  (розшифрувати)</t>
  </si>
  <si>
    <t xml:space="preserve">Інші надходження (розшифрувати) </t>
  </si>
  <si>
    <t xml:space="preserve">Придбання (створення) основних засобів (розшифрувати) </t>
  </si>
  <si>
    <t xml:space="preserve">Капітальне будівництво (розшифрувати) </t>
  </si>
  <si>
    <t xml:space="preserve">Придбання (створення) нематеріальних активів (розшифрувати) </t>
  </si>
  <si>
    <t>облігації</t>
  </si>
  <si>
    <t>Інформація</t>
  </si>
  <si>
    <t>інші витрати (розшифрувати)</t>
  </si>
  <si>
    <t>інші витрати на збут (розшифрувати)</t>
  </si>
  <si>
    <t>Собівартість реалізованої продукції (товарів, робіт, послуг) (розшифрувати)</t>
  </si>
  <si>
    <t>Найменування  банку</t>
  </si>
  <si>
    <t>Інші джерела (розшифрувати)</t>
  </si>
  <si>
    <t>(ініціали, прізвище)</t>
  </si>
  <si>
    <t>за КОАТУУ</t>
  </si>
  <si>
    <t>за КОПФГ</t>
  </si>
  <si>
    <t xml:space="preserve">за ЄДРПОУ </t>
  </si>
  <si>
    <t>(найменування підприємства)</t>
  </si>
  <si>
    <t>Середньооблікова чисельність осіб, у тому числі:</t>
  </si>
  <si>
    <t>План минулого року</t>
  </si>
  <si>
    <t>Плановий рік</t>
  </si>
  <si>
    <t>Код за ЄДРПОУ</t>
  </si>
  <si>
    <t>Витрати на збут</t>
  </si>
  <si>
    <t>Витрати (дохід) з податку на прибуток</t>
  </si>
  <si>
    <t xml:space="preserve">Прибуток (збиток) від  припиненої діяльності після оподаткування </t>
  </si>
  <si>
    <t>Адміністративні витрати</t>
  </si>
  <si>
    <t>Інші операційні доходи/витрати</t>
  </si>
  <si>
    <t>EBITDA</t>
  </si>
  <si>
    <t>Доходи/витрати від фінансової та інвестиційної діяльності</t>
  </si>
  <si>
    <t>Грошові кошти на початок періоду</t>
  </si>
  <si>
    <t>Чистий рух грошових коштів від операційної діяльності</t>
  </si>
  <si>
    <t>Чистий рух грошових коштів від фінансової діяльності</t>
  </si>
  <si>
    <t>Грошові кошти на кінець періоду</t>
  </si>
  <si>
    <t>Необоротні активи</t>
  </si>
  <si>
    <t>Оборотні активи</t>
  </si>
  <si>
    <t>Власний капітал</t>
  </si>
  <si>
    <t>Розподіл чистого прибутку</t>
  </si>
  <si>
    <t xml:space="preserve">Нараховані до сплати обов'язкові платежі підприємства до бюджету та єдиний внесок на загальнообов'язкове державне соціальне страхування </t>
  </si>
  <si>
    <t>ІІІ. Рух грошових коштів</t>
  </si>
  <si>
    <t>Податок на прибуток підприємств</t>
  </si>
  <si>
    <t>IІ. Розрахунки з бюджетом</t>
  </si>
  <si>
    <t>Чистий рух грошових коштів операційної діяльності</t>
  </si>
  <si>
    <t>І. Рух коштів у результаті операційної діяльності</t>
  </si>
  <si>
    <t>II. Рух коштів у результаті інвестиційної діяльності</t>
  </si>
  <si>
    <t>Чистий рух коштів від інвестиційної діяльності </t>
  </si>
  <si>
    <t>III. Рух коштів у результаті фінансової діяльності</t>
  </si>
  <si>
    <t>Чистий рух коштів від фінансової діяльності </t>
  </si>
  <si>
    <t>Надходження від отриманих:</t>
  </si>
  <si>
    <t>відсотків </t>
  </si>
  <si>
    <t>дивідендів </t>
  </si>
  <si>
    <t>Надходження від деривативів</t>
  </si>
  <si>
    <t>Власного капіталу </t>
  </si>
  <si>
    <t>Прогноз на поточний рік</t>
  </si>
  <si>
    <t>Розрахунок показника EBITDA</t>
  </si>
  <si>
    <t>Коефіцієнт рентабельності власного капіталу</t>
  </si>
  <si>
    <t xml:space="preserve">Вплив зміни валютних курсів на залишок коштів </t>
  </si>
  <si>
    <t>Довгострокові зобов'язання і забезпечення</t>
  </si>
  <si>
    <t>Поточні зобов'язання і забезпечення</t>
  </si>
  <si>
    <t>Коефіцієнт рентабельності активів</t>
  </si>
  <si>
    <t>погашення податкового боргу, у тому числі:</t>
  </si>
  <si>
    <t>Собівартість реалізованої продукції (товарів, робіт, послуг)</t>
  </si>
  <si>
    <t>&gt; 1</t>
  </si>
  <si>
    <t xml:space="preserve">Прибуток (збиток) від звичайної діяльності до оподаткування </t>
  </si>
  <si>
    <t>Коригування на:</t>
  </si>
  <si>
    <t>Грошові кошти від операційної діяльності</t>
  </si>
  <si>
    <t>Сплачений податок на прибуток</t>
  </si>
  <si>
    <t>амортизацію необоротних активів</t>
  </si>
  <si>
    <t xml:space="preserve">збільшення (зменшення) забезпечень  </t>
  </si>
  <si>
    <t xml:space="preserve">збиток (прибуток) від нереалізованих курсових різниць </t>
  </si>
  <si>
    <t>збиток (прибуток) від неопераційної діяльності та інших негрошових операцій (розшифрувати)</t>
  </si>
  <si>
    <t>Зменшення (збільшення) оборотних активів (розшифрувати)</t>
  </si>
  <si>
    <t>Збільшення (зменшення) поточних зобов’язань (розшифрувати)</t>
  </si>
  <si>
    <t>транспортні витрати</t>
  </si>
  <si>
    <t>витрати на зберігання та упаковку</t>
  </si>
  <si>
    <t>Коефіцієнти рентабельності та прибутковості</t>
  </si>
  <si>
    <t>Аналіз капітальних інвестицій</t>
  </si>
  <si>
    <t>Коефіцієнти фінансової стійкості та ліквідності</t>
  </si>
  <si>
    <t>Стандарти звітності П(с)БОУ</t>
  </si>
  <si>
    <t>Стандарти звітності МСФЗ</t>
  </si>
  <si>
    <t>Перенесено з додаткового капіталу</t>
  </si>
  <si>
    <t>Марка</t>
  </si>
  <si>
    <t>Рік придбання</t>
  </si>
  <si>
    <t>Витрати, усього</t>
  </si>
  <si>
    <t>матеріальні витрати</t>
  </si>
  <si>
    <t>оплата праці</t>
  </si>
  <si>
    <t>амортизація</t>
  </si>
  <si>
    <t>інші витрати</t>
  </si>
  <si>
    <t>Договір</t>
  </si>
  <si>
    <t>Дата початку оренди</t>
  </si>
  <si>
    <t>Сума орендної плати</t>
  </si>
  <si>
    <t>Усього на рік</t>
  </si>
  <si>
    <t>Основні фінансові показники</t>
  </si>
  <si>
    <t>Чистий дохід від реалізації продукції (товарів, робіт, послуг)</t>
  </si>
  <si>
    <t>Відрахування частини чистого прибутку, усього, у тому числі:</t>
  </si>
  <si>
    <t>витрати на оренду службових автомобілів</t>
  </si>
  <si>
    <t>№</t>
  </si>
  <si>
    <t>Загальна кошторисна вартість</t>
  </si>
  <si>
    <t>Первісна балансова вартість введених потужностей на початок планового року</t>
  </si>
  <si>
    <t>Капітальні інвестиції</t>
  </si>
  <si>
    <t>IV. Капітальні інвестиції</t>
  </si>
  <si>
    <t xml:space="preserve">IV. Капітальні інвестиції </t>
  </si>
  <si>
    <t>VI. Звіт про фінансовий стан</t>
  </si>
  <si>
    <t>V. Коефіцієнтний аналіз</t>
  </si>
  <si>
    <t>8. Джерела капітальних інвестицій</t>
  </si>
  <si>
    <t>Інші операційні доходи (розшифрувати), у тому числі:</t>
  </si>
  <si>
    <t>курсові різниці</t>
  </si>
  <si>
    <t>Інші доходи (розшифрувати), у тому числі:</t>
  </si>
  <si>
    <t>Інші витрати (розшифрувати), у тому числі:</t>
  </si>
  <si>
    <t>2145/1</t>
  </si>
  <si>
    <t>2145/2</t>
  </si>
  <si>
    <t>4010</t>
  </si>
  <si>
    <t>x</t>
  </si>
  <si>
    <t>Адміністративні витрати, у тому числі:</t>
  </si>
  <si>
    <t>Витрати на збут, у тому числі:</t>
  </si>
  <si>
    <t>Рентабельність EBITDA</t>
  </si>
  <si>
    <t>Чистий  фінансовий результат</t>
  </si>
  <si>
    <t>Коефіцієнт рентабельності діяльності</t>
  </si>
  <si>
    <t>2120 / 2130</t>
  </si>
  <si>
    <t>Коефіцієнт фінансової стійкості</t>
  </si>
  <si>
    <t>Інші доходи/витрати</t>
  </si>
  <si>
    <t>Чистий рух грошових коштів від інвестиційної діяльності</t>
  </si>
  <si>
    <t>Пояснення та обґрунтування до запланованого рівня доходів/витрат</t>
  </si>
  <si>
    <t>Елементи операційних витрат</t>
  </si>
  <si>
    <t>тис. гривень (без ПДВ)</t>
  </si>
  <si>
    <t xml:space="preserve">      3. Інформація про бізнес підприємства (код рядка 1000 фінансового плану)</t>
  </si>
  <si>
    <t>6. Витрати, пов'язані з використанням власних службових автомобілів (у складі адміністративних витрат, рядок 1041)</t>
  </si>
  <si>
    <t>7. Витрати на оренду службових автомобілів (у складі адміністративних витрат, рядок 1042)</t>
  </si>
  <si>
    <t>Найменування об’єкта</t>
  </si>
  <si>
    <t>9. Капітальне будівництво (рядок 4010 таблиці 4)</t>
  </si>
  <si>
    <t>Прибуток (збиток) від операційної діяльності до змін в оборотному капіталі</t>
  </si>
  <si>
    <t>Інші поточні податки, збори, обов'язкові платежі до державного та місцевих бюджетів, у тому числі:</t>
  </si>
  <si>
    <t xml:space="preserve">                                (посада)</t>
  </si>
  <si>
    <t>_________________________</t>
  </si>
  <si>
    <t>____________________________________________</t>
  </si>
  <si>
    <t>Коди</t>
  </si>
  <si>
    <t>витрати, що здійснюються для підтримання об’єкта в робочому стані (проведення ремонту, технічного огляду, нагляду, обслуговування тощо)</t>
  </si>
  <si>
    <t>інші операційні витрати (розшифрувати)</t>
  </si>
  <si>
    <t>Неконтрольована частка</t>
  </si>
  <si>
    <t>плановий рік +1 рік</t>
  </si>
  <si>
    <t>плановий рік +2 роки</t>
  </si>
  <si>
    <t>плановий рік +3 роки</t>
  </si>
  <si>
    <t>погашення реструктуризованих та відстрочених сум,  що підлягають сплаті в поточному році до бюджетів та державних цільових фондів</t>
  </si>
  <si>
    <t xml:space="preserve">                                                                   (посада)</t>
  </si>
  <si>
    <t xml:space="preserve">                (ініціали, прізвище)    </t>
  </si>
  <si>
    <t>директор</t>
  </si>
  <si>
    <t>працівники</t>
  </si>
  <si>
    <t>Найменування показника</t>
  </si>
  <si>
    <t>Інформація згідно із стратегічним планом розвитку</t>
  </si>
  <si>
    <t>у тому числі грошові кошти та їх еквіваленти</t>
  </si>
  <si>
    <t>у тому числі державні гранти і субсидії</t>
  </si>
  <si>
    <t>у тому числі фінансові запозичення</t>
  </si>
  <si>
    <t>Усього зобов'язання і забезпечення</t>
  </si>
  <si>
    <t>Усього активи</t>
  </si>
  <si>
    <t>Доходи і витрати (деталізація)</t>
  </si>
  <si>
    <t>Доходи/витрати від фінансової та інвестиційної діяльності
(рядок 1110 + рядок 1120 - рядок 1130 - рядок 1140)</t>
  </si>
  <si>
    <t>Інші доходи/витрати
(рядок 1150 - рядок 1160)</t>
  </si>
  <si>
    <t>Фінансовий результат від операційної діяльності (рядок 1100)</t>
  </si>
  <si>
    <t>плюс амортизація (рядок 1530)</t>
  </si>
  <si>
    <t>мінус операційні доходи від курсових різниць (рядок 1031)</t>
  </si>
  <si>
    <t>плюс операційні витрати від курсових різниць (рядок 1084)</t>
  </si>
  <si>
    <t>Інші операційні доходи/витрати
(рядок 1030 - рядок 1080)</t>
  </si>
  <si>
    <t>Надходження</t>
  </si>
  <si>
    <t xml:space="preserve">Надходження </t>
  </si>
  <si>
    <t>Витрати</t>
  </si>
  <si>
    <t>Ковенанти/обмежувальні коефіцієнти</t>
  </si>
  <si>
    <t>Фонд оплати праці, тис. гривень, у тому числі:</t>
  </si>
  <si>
    <t>Витрати на оплату праці, тис. гривень, у тому числі:</t>
  </si>
  <si>
    <t>Плановий рік до плану поточного року, %</t>
  </si>
  <si>
    <t>Плановий рік до факту минулого року, %</t>
  </si>
  <si>
    <t>адміністративно-управлінський персонал</t>
  </si>
  <si>
    <t>Незавершене будівництво на початок планового року</t>
  </si>
  <si>
    <t>власні кошти</t>
  </si>
  <si>
    <t>кредитні кошти</t>
  </si>
  <si>
    <t>Документ, яким затверджений титул будови, із зазначенням органу, який його погодив</t>
  </si>
  <si>
    <t>У тому числі за їх видами</t>
  </si>
  <si>
    <t xml:space="preserve">                    (підпис)</t>
  </si>
  <si>
    <t xml:space="preserve">                                     (посада)</t>
  </si>
  <si>
    <t xml:space="preserve">Найменування об’єктів </t>
  </si>
  <si>
    <t>Власні кошти (розшифрувати)</t>
  </si>
  <si>
    <t>Валовий прибуток/збиток</t>
  </si>
  <si>
    <t>витрати на сировину та основні матеріали</t>
  </si>
  <si>
    <t>Доходи і витрати (узагальнені показники)</t>
  </si>
  <si>
    <t>Матеріальні витрати, у тому числі:</t>
  </si>
  <si>
    <t>Коефіцієнт відношення боргу до EBITDA
(довгострокові зобов'язання, рядок 6040 + поточні зобов'язання, рядок 6050 / EBITDA, рядок 1410)</t>
  </si>
  <si>
    <t>Коефіцієнт фінансової стійкості
(власний капітал, рядок 6090 / довгострокові зобов'язання, рядок 6040 + поточні зобов'язання, рядок 6050)</t>
  </si>
  <si>
    <t>Коефіцієнт поточної ліквідності (покриття)
(оборотні активи, рядок 6010 / поточні зобов'язання, рядок 6050)</t>
  </si>
  <si>
    <t>Коефіцієнт відношення капітальних інвестицій до амортизації
(рядок 4000 / рядок 1530)</t>
  </si>
  <si>
    <t>Коефіцієнт відношення капітальних інвестицій до чистого доходу (виручки) від реалізації продукції (товарів, робіт, послуг)
(рядок 4000 / рядок 1000)</t>
  </si>
  <si>
    <t>керівники</t>
  </si>
  <si>
    <t>професіонали</t>
  </si>
  <si>
    <t>фахівці</t>
  </si>
  <si>
    <t>технічні службовці</t>
  </si>
  <si>
    <t>робітники</t>
  </si>
  <si>
    <t>інші категорії</t>
  </si>
  <si>
    <t>Середньомісячна заробітна плата одного працівника, гривень</t>
  </si>
  <si>
    <t>Середньомісячний дохід одного працівника, гривень</t>
  </si>
  <si>
    <t xml:space="preserve">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 </t>
  </si>
  <si>
    <t xml:space="preserve">      2. Перелік підприємств, які включені до консолідованого (зведеного) фінансового плану</t>
  </si>
  <si>
    <t>Найменування підприємства</t>
  </si>
  <si>
    <t>Питома вага в загальному обсязі реалізації, %</t>
  </si>
  <si>
    <t>чистий дохід  від реалізації продукції (товарів, робіт, послуг),     тис. гривень</t>
  </si>
  <si>
    <t>кількість продукції/             наданих послуг, одиниця виміру</t>
  </si>
  <si>
    <t>ціна одиниці     (вартість  продукції/     наданих послуг), гривень</t>
  </si>
  <si>
    <t>Дата видачі/погашення (графік)</t>
  </si>
  <si>
    <t xml:space="preserve">Довгострокові зобов'язання, усього </t>
  </si>
  <si>
    <t>Короткострокові зобов'язання, усього</t>
  </si>
  <si>
    <t>Інші фінансові зобов'язання, усього</t>
  </si>
  <si>
    <t xml:space="preserve">у тому числі </t>
  </si>
  <si>
    <t>Рік початку                і закінчення будівництва</t>
  </si>
  <si>
    <t>Інформація щодо проектно-кошторисної документації (стан розроблення, затвердження,                                     у разі затвердження зазначити орган, яким затверджено, та відповідний документ)</t>
  </si>
  <si>
    <t xml:space="preserve">               (підпис)</t>
  </si>
  <si>
    <t>Податок на додану вартість, нарахований до сплати до державного бюджету за підсумками звітного періоду</t>
  </si>
  <si>
    <t>Податок на додану вартість, що підлягає відшкодуванню з державного бюджету за підсумками звітного періоду</t>
  </si>
  <si>
    <t>Збільшення</t>
  </si>
  <si>
    <t>Характеризує ефективність використання активів підприємства</t>
  </si>
  <si>
    <t>Характеризує ефективність господарської діяльності підприємства</t>
  </si>
  <si>
    <t>Характеризує співвідношення власних та позикових коштів і залежність підприємства від зовнішніх фінансових джерел</t>
  </si>
  <si>
    <t>Характеризує інвестиційну політику підприємства</t>
  </si>
  <si>
    <t>Показує достатність ресурсів підприємства, які може бути використано для погашення його поточних зобов'язань.  Нормативним значенням для цього показника є &gt; 1–1,5</t>
  </si>
  <si>
    <t>Мета використання</t>
  </si>
  <si>
    <t>освоєння капітальних вкладень</t>
  </si>
  <si>
    <t>фінансування капітальних інвестицій (оплата грошовими коштами), усього</t>
  </si>
  <si>
    <t>М. П.</t>
  </si>
  <si>
    <t>План з повернення коштів</t>
  </si>
  <si>
    <t>мінус/плюс значні нетипові операційні доходи/витрати (розшифрувати)</t>
  </si>
  <si>
    <t>Валова рентабельність
(валовий прибуток, рядок 1020 / чистий дохід від реалізації продукції (товарів, робіт, послуг), рядок 1000, %)</t>
  </si>
  <si>
    <t>Рентабельність EBITDA
(EBITDA, рядок 1410 / чистий дохід від реалізації продукції (товарів, робіт, послуг), рядок 1000, %)</t>
  </si>
  <si>
    <t>Коефіцієнт зносу основних засобів 
(сума зносу / первісна вартість основних засобів) 
(форма 1, рядок 1012 / форма 1, рядок 1011)</t>
  </si>
  <si>
    <t>Інші коефіцієнти/ковенанти, якщо такі передбачені умовами кредитних договорів, із зазначенням банку, валюти та суми зобов'язання на дату останньої звітності, строку погашення. У графі "Оптимальне значення" вказати граничне значення коефіцієнта</t>
  </si>
  <si>
    <t>План із залучення коштів</t>
  </si>
  <si>
    <t>плановий рік
+4 роки</t>
  </si>
  <si>
    <t>Податок на додану вартість нарахований/до відшкодування
(з мінусом)</t>
  </si>
  <si>
    <t>Коефіцієнт рентабельності активів
(чистий фінансовий результат, рядок 1200 / вартість активів, рядок 6030)</t>
  </si>
  <si>
    <t>Коефіцієнт рентабельності власного капіталу
(чистий фінансовий результат, рядок 1200 / власний капітал, рядок 6090)</t>
  </si>
  <si>
    <t>Коефіцієнт рентабельності діяльності
(чистий фінансовий результат, рядок 1200 / чистий дохід від реалізації продукції (товарів, робіт, послуг), рядок 1000)</t>
  </si>
  <si>
    <t>Відрахування частини чистого прибутку</t>
  </si>
  <si>
    <t>Сплата інших податків, зборів, обов'язкових платежів до державного та місцевих бюджетів</t>
  </si>
  <si>
    <t>Усього виплат</t>
  </si>
  <si>
    <t>Усього доходів (рядок 1000 + рядок 1030 + рядок 1110 + рядок 1120+ рядок 1150)</t>
  </si>
  <si>
    <t>Усього витрат (рядок 1010 + рядок 1040 + рядок 1070 + рядок 1080 + рядок 1130 + рядок 1140 + рядок 1160 + рядок 1180 + рядок 1190)</t>
  </si>
  <si>
    <t>План</t>
  </si>
  <si>
    <t>І   квартал</t>
  </si>
  <si>
    <t>півріччя</t>
  </si>
  <si>
    <t>9 місяців</t>
  </si>
  <si>
    <t>Таблиця IІ. Розрахунки з бюджетом</t>
  </si>
  <si>
    <t>Таблиця I. Формування фінансових результатів</t>
  </si>
  <si>
    <t>внесок 15 % чистого прибутку до загального фонду міського бюджету</t>
  </si>
  <si>
    <t>внесок 60 % частини прибутку, який залишається в розпорядженні підприємства після оподаткування відповідно до чинного законодавства та сплати 15 % чистого прибутку до загального фонду міського бюджету</t>
  </si>
  <si>
    <t>Таблиця ІІІ. Рух грошових коштів</t>
  </si>
  <si>
    <t>І  квартал</t>
  </si>
  <si>
    <t>І квартал</t>
  </si>
  <si>
    <t xml:space="preserve">І квартал </t>
  </si>
  <si>
    <t>РОЗГЛЯНУТО __________________________________________</t>
  </si>
  <si>
    <t>до Порядку складання, затвердження та контролю виконання фінансових планів підприємств комунальної власності територіальної громади міста Дніпропетровська</t>
  </si>
  <si>
    <t xml:space="preserve">(прізвище, ініціали та підпис керівника виконавчого органу міської ради відповідно до підпорядкованості, який розглянув фінансовий план) </t>
  </si>
  <si>
    <t>ЗАТВЕРДЖЕНО ______________________________</t>
  </si>
  <si>
    <t xml:space="preserve">(дата та номер рішення виконавчого </t>
  </si>
  <si>
    <t>комітету міської ради)</t>
  </si>
  <si>
    <r>
      <t xml:space="preserve">Орган державного управління  </t>
    </r>
    <r>
      <rPr>
        <b/>
        <i/>
        <sz val="16"/>
        <rFont val="Times New Roman"/>
        <family val="1"/>
        <charset val="204"/>
      </rPr>
      <t xml:space="preserve"> </t>
    </r>
  </si>
  <si>
    <t>Одиниця виміру, тис. гривень без десяткових знаків</t>
  </si>
  <si>
    <t xml:space="preserve">                      (посада)</t>
  </si>
  <si>
    <t>військовий збір</t>
  </si>
  <si>
    <t>2147/1</t>
  </si>
  <si>
    <t>1000/1</t>
  </si>
  <si>
    <t>1062/1</t>
  </si>
  <si>
    <t>1062/2</t>
  </si>
  <si>
    <t>1062/3</t>
  </si>
  <si>
    <t>1062/4</t>
  </si>
  <si>
    <t>1030/1</t>
  </si>
  <si>
    <t>у тому числі за основними видами діяльності за КВЕД 81.29</t>
  </si>
  <si>
    <t xml:space="preserve">Діяльність із охорони та використання памяток історії, будівель та інших памяток культури   </t>
  </si>
  <si>
    <t>1030/2</t>
  </si>
  <si>
    <t>цільове фінансування</t>
  </si>
  <si>
    <t>1062/5</t>
  </si>
  <si>
    <t>1062/6</t>
  </si>
  <si>
    <t>1062/7</t>
  </si>
  <si>
    <t>1062/8</t>
  </si>
  <si>
    <t>1062/9</t>
  </si>
  <si>
    <t>1062/10</t>
  </si>
  <si>
    <t>1062/11</t>
  </si>
  <si>
    <t>1062/12</t>
  </si>
  <si>
    <t>1062/13</t>
  </si>
  <si>
    <t>1062/14</t>
  </si>
  <si>
    <t>1062/15</t>
  </si>
  <si>
    <t>1062/16</t>
  </si>
  <si>
    <t>орендна плата</t>
  </si>
  <si>
    <t>житлово-експлуатаційні послуги</t>
  </si>
  <si>
    <r>
      <t xml:space="preserve">Керівник          </t>
    </r>
    <r>
      <rPr>
        <b/>
        <u/>
        <sz val="16"/>
        <rFont val="Times New Roman"/>
        <family val="1"/>
        <charset val="204"/>
      </rPr>
      <t>Директор</t>
    </r>
  </si>
  <si>
    <r>
      <t xml:space="preserve">Керівник                             </t>
    </r>
    <r>
      <rPr>
        <b/>
        <u/>
        <sz val="20"/>
        <rFont val="Times New Roman"/>
        <family val="1"/>
        <charset val="204"/>
      </rPr>
      <t>Директор</t>
    </r>
    <r>
      <rPr>
        <sz val="14"/>
        <rFont val="Times New Roman"/>
        <family val="1"/>
        <charset val="204"/>
      </rPr>
      <t xml:space="preserve"> </t>
    </r>
  </si>
  <si>
    <r>
      <t xml:space="preserve">Керівник    </t>
    </r>
    <r>
      <rPr>
        <sz val="14"/>
        <rFont val="Times New Roman"/>
        <family val="1"/>
        <charset val="204"/>
      </rPr>
      <t xml:space="preserve"> </t>
    </r>
    <r>
      <rPr>
        <b/>
        <u/>
        <sz val="20"/>
        <rFont val="Times New Roman"/>
        <family val="1"/>
        <charset val="204"/>
      </rPr>
      <t>Директор</t>
    </r>
  </si>
  <si>
    <t>Х</t>
  </si>
  <si>
    <r>
      <t xml:space="preserve">Керівник                     </t>
    </r>
    <r>
      <rPr>
        <b/>
        <u/>
        <sz val="14"/>
        <rFont val="Times New Roman"/>
        <family val="1"/>
        <charset val="204"/>
      </rPr>
      <t>Директор</t>
    </r>
  </si>
  <si>
    <t>1085/1</t>
  </si>
  <si>
    <t>1085/2</t>
  </si>
  <si>
    <t>1085/3</t>
  </si>
  <si>
    <r>
      <t xml:space="preserve">                             Керівник                  </t>
    </r>
    <r>
      <rPr>
        <sz val="14"/>
        <rFont val="Times New Roman"/>
        <family val="1"/>
        <charset val="204"/>
      </rPr>
      <t xml:space="preserve"> </t>
    </r>
    <r>
      <rPr>
        <b/>
        <u/>
        <sz val="16"/>
        <rFont val="Times New Roman"/>
        <family val="1"/>
        <charset val="204"/>
      </rPr>
      <t>Директор</t>
    </r>
  </si>
  <si>
    <r>
      <t xml:space="preserve">Керівник       </t>
    </r>
    <r>
      <rPr>
        <b/>
        <u/>
        <sz val="16"/>
        <rFont val="Times New Roman"/>
        <family val="1"/>
        <charset val="204"/>
      </rPr>
      <t>Директор</t>
    </r>
  </si>
  <si>
    <t>коригування на цільове фінансування  капітальних інвестицій, що включається до доходів</t>
  </si>
  <si>
    <t>3030/1</t>
  </si>
  <si>
    <r>
      <t>Керівник</t>
    </r>
    <r>
      <rPr>
        <sz val="14"/>
        <rFont val="Times New Roman"/>
        <family val="1"/>
        <charset val="204"/>
      </rPr>
      <t xml:space="preserve">        </t>
    </r>
    <r>
      <rPr>
        <b/>
        <u/>
        <sz val="16"/>
        <rFont val="Times New Roman"/>
        <family val="1"/>
        <charset val="204"/>
      </rPr>
      <t>Директор</t>
    </r>
  </si>
  <si>
    <t>91.03</t>
  </si>
  <si>
    <t>Комунальне підприємство</t>
  </si>
  <si>
    <t>Самарський район</t>
  </si>
  <si>
    <t>Комунальна</t>
  </si>
  <si>
    <t>1054/1</t>
  </si>
  <si>
    <t>1054/2</t>
  </si>
  <si>
    <t>1018/1</t>
  </si>
  <si>
    <t>сувенірна продукція</t>
  </si>
  <si>
    <t>3310/1</t>
  </si>
  <si>
    <t>придбання інших необоротних матеріальних активів</t>
  </si>
  <si>
    <t>________________________________________</t>
  </si>
  <si>
    <t>1062/17</t>
  </si>
  <si>
    <t>дохід від цільового фінансування капітальних інвестицій пропорційно амортизації</t>
  </si>
  <si>
    <t xml:space="preserve">землевпорядна документація </t>
  </si>
  <si>
    <t>предпроектні пропозиції (розробка концепції)</t>
  </si>
  <si>
    <t>науково-археологічна розвідка</t>
  </si>
  <si>
    <t>технічне та програмне обслуговування оргтехніки</t>
  </si>
  <si>
    <t>Д.Г.Каюк</t>
  </si>
  <si>
    <t>1062/18</t>
  </si>
  <si>
    <t>1062/19</t>
  </si>
  <si>
    <t>Д .Г. Каюк</t>
  </si>
  <si>
    <t>Д.Г. Каюк</t>
  </si>
  <si>
    <t>Д. Г. Каюк</t>
  </si>
  <si>
    <t>інші джерела (зазначити джерело) фінансування з мізцевого бюджету</t>
  </si>
  <si>
    <t>Каюк Д.Г.</t>
  </si>
  <si>
    <t>49127 м.Дніпро, вул. 20-річчя Перемоги,25</t>
  </si>
  <si>
    <t xml:space="preserve">послуги по здійсненню підводно-пошукових заходів, не пов’язаних з надзвичайними ситуаціями (обстеження та очищення дна) на території пляжу </t>
  </si>
  <si>
    <t>3470/1</t>
  </si>
  <si>
    <t>3470/2</t>
  </si>
  <si>
    <t>1030/3</t>
  </si>
  <si>
    <t>1030/4</t>
  </si>
  <si>
    <t>благодійні внески</t>
  </si>
  <si>
    <t>плата за тимчасове розміщення об'єктів</t>
  </si>
  <si>
    <t>витрати на зв’язок (інтернет)</t>
  </si>
  <si>
    <t>1030/5</t>
  </si>
  <si>
    <t>розрахунково-касове обслуговування</t>
  </si>
  <si>
    <t>поточний ремонт приміщення</t>
  </si>
  <si>
    <t>придбання (виготовлення)основних засобів</t>
  </si>
  <si>
    <t xml:space="preserve"> Комунальне підприємство "Етнографічні парки Дніпра" Дніпровської міської ради</t>
  </si>
  <si>
    <t xml:space="preserve">      Загальна інформація про підприємство (резюме): Комунальне підприємство «Етнографічні парки Дніпра» Дніпровської міської ради створене рішенням Дніпропетровської міської ради від 12.09.2012 № 64/27 "Про створення Комунального підприємства «Етнографічні парки Дніпропетровська» Дніпропетровської міської ради та Комунального закладу "База відпочинку пільгових категорій населення та дітей, які потребують соціального захисту, міста Дніпропетровська" Дніпропетровської міської ради". Підприємство здійснює діяльність із охорони та використання пам`яток історії, будівель та інших пам`яток культури.  </t>
  </si>
  <si>
    <t xml:space="preserve"> 0661182646</t>
  </si>
  <si>
    <t>Міські районні у містах ради та їх виконавчі комітети</t>
  </si>
  <si>
    <t>проведення фестивалів, заходів</t>
  </si>
  <si>
    <t>передача с балансу на баланс основного засобу</t>
  </si>
  <si>
    <t>3030/2</t>
  </si>
  <si>
    <t>3480/1</t>
  </si>
  <si>
    <t>розрахунки з бюджетом</t>
  </si>
  <si>
    <t>3050/1</t>
  </si>
  <si>
    <t>3050/2</t>
  </si>
  <si>
    <t>запаси</t>
  </si>
  <si>
    <t>3060/1</t>
  </si>
  <si>
    <t>доходи майбутніх періодів</t>
  </si>
  <si>
    <t>придбання інших необоротних матеріальних активів (власні кошти)</t>
  </si>
  <si>
    <t>дохід від цільового фінансування запасів</t>
  </si>
  <si>
    <t>3060/2</t>
  </si>
  <si>
    <t>поточна кредиторська заборгованість</t>
  </si>
  <si>
    <t>3310/2</t>
  </si>
  <si>
    <t>Комунальне підприємство "Етнографічні парки Дніпра" Дніпровської міської ради</t>
  </si>
  <si>
    <t>ПОГОДЖЕНО</t>
  </si>
  <si>
    <t xml:space="preserve">Міський голова </t>
  </si>
  <si>
    <t>_______________________________ Б. А. Філатов   (прізвище та ініціали та підпис)</t>
  </si>
  <si>
    <t>спонсорська допомога</t>
  </si>
  <si>
    <t>1030/6</t>
  </si>
  <si>
    <t>розробка логотипу підприємства</t>
  </si>
  <si>
    <t>редизайн веб-сайта підприємства</t>
  </si>
  <si>
    <t>благоустрій території</t>
  </si>
  <si>
    <t>послуги з проведення лицарського турніру</t>
  </si>
  <si>
    <t>послуги з прведення театралізованого штурму фортеці</t>
  </si>
  <si>
    <t>Фактичний показник за 
2017 минулий рік</t>
  </si>
  <si>
    <t>Плановий показник поточного 
2018 року</t>
  </si>
  <si>
    <t>Фактичний показник поточного року за останній звітний період
2018 рік</t>
  </si>
  <si>
    <t>Плановий 2019  рік</t>
  </si>
  <si>
    <t>внески органів місцевого самоврядування до статутного капіталу</t>
  </si>
  <si>
    <t>3480/2</t>
  </si>
  <si>
    <t>теплопостачання</t>
  </si>
  <si>
    <t>канцтовари</t>
  </si>
  <si>
    <t>Середньооблікова кількість штатних працівників   4</t>
  </si>
  <si>
    <t>юридичні послуги</t>
  </si>
  <si>
    <t>Діяльність із охорони та використання пам’яток історії, будівель та інших пам’яток культури</t>
  </si>
  <si>
    <t>1062/20</t>
  </si>
  <si>
    <t>Технічна інвентаризація</t>
  </si>
  <si>
    <t>Проект підключення до електричних мереж та монтажні роботи</t>
  </si>
  <si>
    <t>Експертна грошова оцінка прпва постійного користування земельною ділянкою</t>
  </si>
  <si>
    <t>1085/4</t>
  </si>
  <si>
    <t>1085/5</t>
  </si>
  <si>
    <t>1085/6</t>
  </si>
  <si>
    <t>1085/7</t>
  </si>
  <si>
    <t>Паливо - мастильні матеріали</t>
  </si>
  <si>
    <t>Господарчі товари</t>
  </si>
  <si>
    <t>1085/8</t>
  </si>
  <si>
    <t>амортизація основних засобів і інших необоротних матеріальних активів</t>
  </si>
  <si>
    <t>Подрібнювач гілок</t>
  </si>
  <si>
    <t xml:space="preserve">Акумуляторна мотокоса </t>
  </si>
  <si>
    <t xml:space="preserve">Акумулятор ранцевий </t>
  </si>
  <si>
    <t xml:space="preserve">Мотокоса  </t>
  </si>
  <si>
    <t>3270/1</t>
  </si>
  <si>
    <t>3270/2</t>
  </si>
  <si>
    <t>3270/3</t>
  </si>
  <si>
    <t>3270/4</t>
  </si>
  <si>
    <t>3270/5</t>
  </si>
  <si>
    <t>3270/6</t>
  </si>
  <si>
    <t>Макет "Фортеця"</t>
  </si>
  <si>
    <t>Ноутбуки</t>
  </si>
  <si>
    <t>24</t>
  </si>
  <si>
    <t>1085/9</t>
  </si>
  <si>
    <t>Поточний ремонт обладнання</t>
  </si>
  <si>
    <t>Адміністративний збір</t>
  </si>
  <si>
    <t xml:space="preserve">Директор департаменту парків та рекреації Дніпровської міської ради </t>
  </si>
  <si>
    <t>_________________________ М. І. Музика</t>
  </si>
  <si>
    <t>до фінансового плану на 2020 рік</t>
  </si>
  <si>
    <t>ФІНАНСОВИЙ ПЛАН ПІДПРИЄМСТВА НА 2020 рік</t>
  </si>
  <si>
    <t>Постачання пакетів оновлення для  ПЗ «M.E.Doc», електроні підписи, супровід та обслуговування ПЗ "ЄІСБУ"</t>
  </si>
  <si>
    <t>52</t>
  </si>
  <si>
    <t>Рік 2020</t>
  </si>
  <si>
    <t>1030/7</t>
  </si>
  <si>
    <t>дохід від цільового фінансування капітальних інвестицій (залишкова вартість переданих основних засобів)</t>
  </si>
  <si>
    <t xml:space="preserve">ТМЦ </t>
  </si>
  <si>
    <t>1085/10</t>
  </si>
  <si>
    <t>Залишкова вартість переданих основних засобів</t>
  </si>
  <si>
    <t>Вартість переданих запасів</t>
  </si>
  <si>
    <t>1085/11</t>
  </si>
  <si>
    <t>проведення конференцій, криглого столу</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</si>
</sst>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0&quot;р.&quot;;[Red]\-#,##0&quot;р.&quot;"/>
    <numFmt numFmtId="7" formatCode="#,##0.00&quot;р.&quot;;\-#,##0.00&quot;р.&quot;"/>
    <numFmt numFmtId="43" formatCode="_-* #,##0.00_р_._-;\-* #,##0.00_р_._-;_-* &quot;-&quot;??_р_._-;_-@_-"/>
    <numFmt numFmtId="164" formatCode="_-* #,##0.00_₴_-;\-* #,##0.00_₴_-;_-* &quot;-&quot;??_₴_-;_-@_-"/>
    <numFmt numFmtId="165" formatCode="_-* #,##0.00\ _г_р_н_._-;\-* #,##0.00\ _г_р_н_._-;_-* &quot;-&quot;??\ _г_р_н_._-;_-@_-"/>
    <numFmt numFmtId="166" formatCode="0.0"/>
    <numFmt numFmtId="167" formatCode="#,##0.0"/>
    <numFmt numFmtId="168" formatCode="###\ ##0.000"/>
    <numFmt numFmtId="169" formatCode="_(&quot;$&quot;* #,##0.00_);_(&quot;$&quot;* \(#,##0.00\);_(&quot;$&quot;* &quot;-&quot;??_);_(@_)"/>
    <numFmt numFmtId="170" formatCode="_(* #,##0_);_(* \(#,##0\);_(* &quot;-&quot;_);_(@_)"/>
    <numFmt numFmtId="171" formatCode="_(* #,##0.00_);_(* \(#,##0.00\);_(* &quot;-&quot;??_);_(@_)"/>
    <numFmt numFmtId="172" formatCode="#,##0.0_ ;[Red]\-#,##0.0\ "/>
    <numFmt numFmtId="173" formatCode="0.0;\(0.0\);\ ;\-"/>
    <numFmt numFmtId="174" formatCode="dd\.mm\.yyyy;@"/>
    <numFmt numFmtId="175" formatCode="_(* #,##0.0_);_(* \(#,##0.0\);_(* &quot;-&quot;??_);_(@_)"/>
    <numFmt numFmtId="176" formatCode="_(* #,##0_);_(* \(#,##0\);_(* &quot;-&quot;??_);_(@_)"/>
  </numFmts>
  <fonts count="87">
    <font>
      <sz val="10"/>
      <name val="Arial Cyr"/>
      <charset val="204"/>
    </font>
    <font>
      <sz val="11"/>
      <color indexed="8"/>
      <name val="Calibri"/>
      <family val="2"/>
      <charset val="204"/>
    </font>
    <font>
      <sz val="10"/>
      <name val="Arial Cyr"/>
      <charset val="204"/>
    </font>
    <font>
      <sz val="8"/>
      <name val="Arial Cyr"/>
      <charset val="204"/>
    </font>
    <font>
      <b/>
      <sz val="14"/>
      <name val="Times New Roman"/>
      <family val="1"/>
      <charset val="204"/>
    </font>
    <font>
      <sz val="14"/>
      <name val="Times New Roman"/>
      <family val="1"/>
      <charset val="204"/>
    </font>
    <font>
      <i/>
      <sz val="14"/>
      <name val="Times New Roman"/>
      <family val="1"/>
      <charset val="204"/>
    </font>
    <font>
      <b/>
      <i/>
      <sz val="14"/>
      <name val="Times New Roman"/>
      <family val="1"/>
      <charset val="204"/>
    </font>
    <font>
      <sz val="13"/>
      <name val="Times New Roman"/>
      <family val="1"/>
      <charset val="204"/>
    </font>
    <font>
      <b/>
      <sz val="13"/>
      <name val="Times New Roman"/>
      <family val="1"/>
      <charset val="204"/>
    </font>
    <font>
      <sz val="12"/>
      <name val="Times New Roman"/>
      <family val="1"/>
      <charset val="204"/>
    </font>
    <font>
      <sz val="8"/>
      <name val="Arial"/>
      <family val="2"/>
    </font>
    <font>
      <sz val="10"/>
      <name val="Times New Roman"/>
      <family val="1"/>
      <charset val="204"/>
    </font>
    <font>
      <sz val="10"/>
      <name val="Arial"/>
      <family val="2"/>
      <charset val="204"/>
    </font>
    <font>
      <sz val="10"/>
      <name val="Arial Cyr"/>
      <family val="2"/>
      <charset val="204"/>
    </font>
    <font>
      <sz val="14"/>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Helv"/>
      <charset val="204"/>
    </font>
    <font>
      <sz val="11"/>
      <color indexed="8"/>
      <name val="Arial Cyr"/>
      <family val="2"/>
      <charset val="204"/>
    </font>
    <font>
      <sz val="11"/>
      <color indexed="9"/>
      <name val="Arial Cyr"/>
      <family val="2"/>
      <charset val="204"/>
    </font>
    <font>
      <b/>
      <sz val="12"/>
      <name val="Arial"/>
      <family val="2"/>
      <charset val="204"/>
    </font>
    <font>
      <sz val="10"/>
      <name val="FreeSet"/>
      <family val="2"/>
    </font>
    <font>
      <u/>
      <sz val="10"/>
      <color indexed="12"/>
      <name val="Arial"/>
      <family val="2"/>
      <charset val="204"/>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b/>
      <sz val="10"/>
      <name val="Arial"/>
      <family val="2"/>
      <charset val="204"/>
    </font>
    <font>
      <sz val="11"/>
      <color indexed="62"/>
      <name val="Arial Cyr"/>
      <family val="2"/>
      <charset val="204"/>
    </font>
    <font>
      <b/>
      <sz val="11"/>
      <color indexed="63"/>
      <name val="Arial Cyr"/>
      <family val="2"/>
      <charset val="204"/>
    </font>
    <font>
      <b/>
      <sz val="11"/>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1"/>
      <color indexed="8"/>
      <name val="Arial Cyr"/>
      <family val="2"/>
      <charset val="204"/>
    </font>
    <font>
      <b/>
      <sz val="11"/>
      <color indexed="9"/>
      <name val="Arial Cyr"/>
      <family val="2"/>
      <charset val="204"/>
    </font>
    <font>
      <sz val="11"/>
      <color indexed="60"/>
      <name val="Arial Cyr"/>
      <family val="2"/>
      <charset val="204"/>
    </font>
    <font>
      <sz val="11"/>
      <color indexed="20"/>
      <name val="Arial Cyr"/>
      <family val="2"/>
      <charset val="204"/>
    </font>
    <font>
      <i/>
      <sz val="11"/>
      <color indexed="23"/>
      <name val="Arial Cyr"/>
      <family val="2"/>
      <charset val="204"/>
    </font>
    <font>
      <sz val="12"/>
      <name val="Arial Cyr"/>
      <family val="2"/>
      <charset val="204"/>
    </font>
    <font>
      <sz val="11"/>
      <color indexed="52"/>
      <name val="Arial Cyr"/>
      <family val="2"/>
      <charset val="204"/>
    </font>
    <font>
      <sz val="10"/>
      <name val="Helv"/>
    </font>
    <font>
      <sz val="11"/>
      <color indexed="10"/>
      <name val="Arial Cyr"/>
      <family val="2"/>
      <charset val="204"/>
    </font>
    <font>
      <sz val="12"/>
      <name val="Journal"/>
    </font>
    <font>
      <sz val="11"/>
      <color indexed="17"/>
      <name val="Arial Cyr"/>
      <family val="2"/>
      <charset val="204"/>
    </font>
    <font>
      <sz val="10"/>
      <name val="Tahoma"/>
      <family val="2"/>
      <charset val="204"/>
    </font>
    <font>
      <sz val="10"/>
      <name val="Petersburg"/>
    </font>
    <font>
      <sz val="16"/>
      <color indexed="8"/>
      <name val="Times New Roman"/>
      <family val="1"/>
      <charset val="204"/>
    </font>
    <font>
      <sz val="16"/>
      <name val="Times New Roman"/>
      <family val="1"/>
      <charset val="204"/>
    </font>
    <font>
      <sz val="14"/>
      <color indexed="8"/>
      <name val="Times New Roman"/>
      <family val="1"/>
      <charset val="204"/>
    </font>
    <font>
      <b/>
      <i/>
      <sz val="16"/>
      <name val="Times New Roman"/>
      <family val="1"/>
      <charset val="204"/>
    </font>
    <font>
      <sz val="16"/>
      <name val="Arial Cyr"/>
      <charset val="204"/>
    </font>
    <font>
      <b/>
      <u/>
      <sz val="14"/>
      <name val="Times New Roman"/>
      <family val="1"/>
      <charset val="204"/>
    </font>
    <font>
      <b/>
      <u/>
      <sz val="16"/>
      <name val="Times New Roman"/>
      <family val="1"/>
      <charset val="204"/>
    </font>
    <font>
      <sz val="18"/>
      <name val="Times New Roman"/>
      <family val="1"/>
      <charset val="204"/>
    </font>
    <font>
      <b/>
      <u/>
      <sz val="20"/>
      <name val="Times New Roman"/>
      <family val="1"/>
      <charset val="204"/>
    </font>
    <font>
      <b/>
      <u/>
      <sz val="20"/>
      <name val="Arial Cyr"/>
      <charset val="204"/>
    </font>
    <font>
      <sz val="14"/>
      <color indexed="10"/>
      <name val="Times New Roman"/>
      <family val="1"/>
      <charset val="204"/>
    </font>
    <font>
      <sz val="14"/>
      <color indexed="8"/>
      <name val="Times New Roman"/>
      <family val="1"/>
      <charset val="204"/>
    </font>
    <font>
      <b/>
      <sz val="14"/>
      <color indexed="8"/>
      <name val="Times New Roman"/>
      <family val="1"/>
      <charset val="204"/>
    </font>
    <font>
      <b/>
      <sz val="12"/>
      <name val="Times New Roman"/>
      <family val="1"/>
      <charset val="204"/>
    </font>
    <font>
      <sz val="10"/>
      <color indexed="8"/>
      <name val="Times New Roman"/>
      <family val="1"/>
      <charset val="204"/>
    </font>
    <font>
      <sz val="11"/>
      <color theme="1"/>
      <name val="Calibri"/>
      <family val="2"/>
      <charset val="204"/>
      <scheme val="minor"/>
    </font>
    <font>
      <b/>
      <sz val="18"/>
      <name val="Times New Roman"/>
      <family val="1"/>
      <charset val="204"/>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44"/>
        <bgColor indexed="64"/>
      </patternFill>
    </fill>
    <fill>
      <patternFill patternType="solid">
        <fgColor indexed="26"/>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double">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53">
    <xf numFmtId="0" fontId="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6" borderId="0" applyNumberFormat="0" applyBorder="0" applyAlignment="0" applyProtection="0"/>
    <xf numFmtId="0" fontId="1" fillId="6" borderId="0" applyNumberFormat="0" applyBorder="0" applyAlignment="0" applyProtection="0"/>
    <xf numFmtId="0" fontId="33"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3" fillId="8" borderId="0" applyNumberFormat="0" applyBorder="0" applyAlignment="0" applyProtection="0"/>
    <xf numFmtId="0" fontId="1" fillId="8" borderId="0" applyNumberFormat="0" applyBorder="0" applyAlignment="0" applyProtection="0"/>
    <xf numFmtId="0" fontId="33" fillId="9" borderId="0" applyNumberFormat="0" applyBorder="0" applyAlignment="0" applyProtection="0"/>
    <xf numFmtId="0" fontId="1" fillId="9"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8" borderId="0" applyNumberFormat="0" applyBorder="0" applyAlignment="0" applyProtection="0"/>
    <xf numFmtId="0" fontId="1" fillId="8" borderId="0" applyNumberFormat="0" applyBorder="0" applyAlignment="0" applyProtection="0"/>
    <xf numFmtId="0" fontId="33"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34" fillId="12" borderId="0" applyNumberFormat="0" applyBorder="0" applyAlignment="0" applyProtection="0"/>
    <xf numFmtId="0" fontId="16" fillId="12" borderId="0" applyNumberFormat="0" applyBorder="0" applyAlignment="0" applyProtection="0"/>
    <xf numFmtId="0" fontId="34" fillId="9" borderId="0" applyNumberFormat="0" applyBorder="0" applyAlignment="0" applyProtection="0"/>
    <xf numFmtId="0" fontId="16" fillId="9"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4" borderId="0" applyNumberFormat="0" applyBorder="0" applyAlignment="0" applyProtection="0"/>
    <xf numFmtId="0" fontId="16" fillId="14"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27" fillId="3" borderId="0" applyNumberFormat="0" applyBorder="0" applyAlignment="0" applyProtection="0"/>
    <xf numFmtId="0" fontId="19" fillId="20" borderId="1" applyNumberFormat="0" applyAlignment="0" applyProtection="0"/>
    <xf numFmtId="0" fontId="24" fillId="21" borderId="2" applyNumberFormat="0" applyAlignment="0" applyProtection="0"/>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49" fontId="35" fillId="0" borderId="3">
      <alignment horizontal="center" vertical="center"/>
      <protection locked="0"/>
    </xf>
    <xf numFmtId="165" fontId="13" fillId="0" borderId="0" applyFont="0" applyFill="0" applyBorder="0" applyAlignment="0" applyProtection="0"/>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49" fontId="13" fillId="0" borderId="3">
      <alignment horizontal="left" vertical="center"/>
      <protection locked="0"/>
    </xf>
    <xf numFmtId="0" fontId="28" fillId="0" borderId="0" applyNumberFormat="0" applyFill="0" applyBorder="0" applyAlignment="0" applyProtection="0"/>
    <xf numFmtId="168" fontId="36" fillId="0" borderId="0" applyAlignment="0">
      <alignment wrapText="1"/>
    </xf>
    <xf numFmtId="0" fontId="31"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37" fillId="0" borderId="0" applyNumberFormat="0" applyFill="0" applyBorder="0" applyAlignment="0" applyProtection="0">
      <alignment vertical="top"/>
      <protection locked="0"/>
    </xf>
    <xf numFmtId="0" fontId="17" fillId="7" borderId="1" applyNumberFormat="0" applyAlignment="0" applyProtection="0"/>
    <xf numFmtId="49" fontId="13" fillId="0" borderId="0" applyNumberFormat="0" applyFont="0" applyAlignment="0">
      <alignment vertical="top" wrapText="1"/>
      <protection locked="0"/>
    </xf>
    <xf numFmtId="49" fontId="13" fillId="0" borderId="0" applyNumberFormat="0" applyFont="0" applyAlignment="0">
      <alignment vertical="top" wrapText="1"/>
    </xf>
    <xf numFmtId="49" fontId="13" fillId="0" borderId="0" applyNumberFormat="0" applyFont="0" applyAlignment="0">
      <alignment vertical="top" wrapText="1"/>
    </xf>
    <xf numFmtId="49" fontId="13" fillId="0" borderId="0" applyNumberFormat="0" applyFont="0" applyAlignment="0">
      <alignment vertical="top" wrapText="1"/>
      <protection locked="0"/>
    </xf>
    <xf numFmtId="49" fontId="13" fillId="0" borderId="0" applyNumberFormat="0" applyFont="0" applyAlignment="0">
      <alignment vertical="top" wrapText="1"/>
    </xf>
    <xf numFmtId="49" fontId="13" fillId="0" borderId="0" applyNumberFormat="0" applyFont="0" applyAlignment="0">
      <alignment vertical="top" wrapText="1"/>
      <protection locked="0"/>
    </xf>
    <xf numFmtId="49" fontId="13" fillId="0" borderId="0" applyNumberFormat="0" applyFont="0" applyAlignment="0">
      <alignment vertical="top" wrapText="1"/>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13" fillId="0" borderId="0" applyNumberFormat="0" applyFont="0" applyAlignment="0">
      <alignment vertical="top" wrapText="1"/>
      <protection locked="0"/>
    </xf>
    <xf numFmtId="49" fontId="38" fillId="22" borderId="7">
      <alignment horizontal="left" vertical="center"/>
      <protection locked="0"/>
    </xf>
    <xf numFmtId="49" fontId="38" fillId="22" borderId="7">
      <alignment horizontal="left" vertical="center"/>
    </xf>
    <xf numFmtId="4" fontId="38" fillId="22" borderId="7">
      <alignment horizontal="right" vertical="center"/>
      <protection locked="0"/>
    </xf>
    <xf numFmtId="4" fontId="38" fillId="22" borderId="7">
      <alignment horizontal="right" vertical="center"/>
    </xf>
    <xf numFmtId="4" fontId="39" fillId="22" borderId="7">
      <alignment horizontal="right" vertical="center"/>
      <protection locked="0"/>
    </xf>
    <xf numFmtId="49" fontId="40" fillId="22" borderId="3">
      <alignment horizontal="left" vertical="center"/>
      <protection locked="0"/>
    </xf>
    <xf numFmtId="49" fontId="40" fillId="22" borderId="3">
      <alignment horizontal="left" vertical="center"/>
    </xf>
    <xf numFmtId="49" fontId="41" fillId="22" borderId="3">
      <alignment horizontal="left" vertical="center"/>
      <protection locked="0"/>
    </xf>
    <xf numFmtId="49" fontId="41" fillId="22" borderId="3">
      <alignment horizontal="left" vertical="center"/>
    </xf>
    <xf numFmtId="4" fontId="40" fillId="22" borderId="3">
      <alignment horizontal="right" vertical="center"/>
      <protection locked="0"/>
    </xf>
    <xf numFmtId="4" fontId="40" fillId="22" borderId="3">
      <alignment horizontal="right" vertical="center"/>
    </xf>
    <xf numFmtId="4" fontId="42" fillId="22" borderId="3">
      <alignment horizontal="right" vertical="center"/>
      <protection locked="0"/>
    </xf>
    <xf numFmtId="49" fontId="35" fillId="22" borderId="3">
      <alignment horizontal="left" vertical="center"/>
      <protection locked="0"/>
    </xf>
    <xf numFmtId="49" fontId="35" fillId="22" borderId="3">
      <alignment horizontal="left" vertical="center"/>
      <protection locked="0"/>
    </xf>
    <xf numFmtId="49" fontId="35" fillId="22" borderId="3">
      <alignment horizontal="left" vertical="center"/>
    </xf>
    <xf numFmtId="49" fontId="35" fillId="22" borderId="3">
      <alignment horizontal="left" vertical="center"/>
    </xf>
    <xf numFmtId="49" fontId="39" fillId="22" borderId="3">
      <alignment horizontal="left" vertical="center"/>
      <protection locked="0"/>
    </xf>
    <xf numFmtId="49" fontId="39" fillId="22" borderId="3">
      <alignment horizontal="left" vertical="center"/>
    </xf>
    <xf numFmtId="4" fontId="35" fillId="22" borderId="3">
      <alignment horizontal="right" vertical="center"/>
      <protection locked="0"/>
    </xf>
    <xf numFmtId="4" fontId="35" fillId="22" borderId="3">
      <alignment horizontal="right" vertical="center"/>
      <protection locked="0"/>
    </xf>
    <xf numFmtId="4" fontId="35" fillId="22" borderId="3">
      <alignment horizontal="right" vertical="center"/>
    </xf>
    <xf numFmtId="4" fontId="35" fillId="22" borderId="3">
      <alignment horizontal="right" vertical="center"/>
    </xf>
    <xf numFmtId="4" fontId="39" fillId="22" borderId="3">
      <alignment horizontal="right" vertical="center"/>
      <protection locked="0"/>
    </xf>
    <xf numFmtId="49" fontId="43" fillId="22" borderId="3">
      <alignment horizontal="left" vertical="center"/>
      <protection locked="0"/>
    </xf>
    <xf numFmtId="49" fontId="43" fillId="22" borderId="3">
      <alignment horizontal="left" vertical="center"/>
    </xf>
    <xf numFmtId="49" fontId="44" fillId="22" borderId="3">
      <alignment horizontal="left" vertical="center"/>
      <protection locked="0"/>
    </xf>
    <xf numFmtId="49" fontId="44" fillId="22" borderId="3">
      <alignment horizontal="left" vertical="center"/>
    </xf>
    <xf numFmtId="4" fontId="43" fillId="22" borderId="3">
      <alignment horizontal="right" vertical="center"/>
      <protection locked="0"/>
    </xf>
    <xf numFmtId="4" fontId="43" fillId="22" borderId="3">
      <alignment horizontal="right" vertical="center"/>
    </xf>
    <xf numFmtId="4" fontId="45" fillId="22" borderId="3">
      <alignment horizontal="right" vertical="center"/>
      <protection locked="0"/>
    </xf>
    <xf numFmtId="49" fontId="46" fillId="0" borderId="3">
      <alignment horizontal="left" vertical="center"/>
      <protection locked="0"/>
    </xf>
    <xf numFmtId="49" fontId="46" fillId="0" borderId="3">
      <alignment horizontal="left" vertical="center"/>
    </xf>
    <xf numFmtId="49" fontId="47" fillId="0" borderId="3">
      <alignment horizontal="left" vertical="center"/>
      <protection locked="0"/>
    </xf>
    <xf numFmtId="49" fontId="47" fillId="0" borderId="3">
      <alignment horizontal="left" vertical="center"/>
    </xf>
    <xf numFmtId="4" fontId="46" fillId="0" borderId="3">
      <alignment horizontal="right" vertical="center"/>
      <protection locked="0"/>
    </xf>
    <xf numFmtId="4" fontId="46" fillId="0" borderId="3">
      <alignment horizontal="right" vertical="center"/>
    </xf>
    <xf numFmtId="4" fontId="47" fillId="0" borderId="3">
      <alignment horizontal="right" vertical="center"/>
      <protection locked="0"/>
    </xf>
    <xf numFmtId="49" fontId="48" fillId="0" borderId="3">
      <alignment horizontal="left" vertical="center"/>
      <protection locked="0"/>
    </xf>
    <xf numFmtId="49" fontId="48" fillId="0" borderId="3">
      <alignment horizontal="left" vertical="center"/>
    </xf>
    <xf numFmtId="49" fontId="49" fillId="0" borderId="3">
      <alignment horizontal="left" vertical="center"/>
      <protection locked="0"/>
    </xf>
    <xf numFmtId="49" fontId="49" fillId="0" borderId="3">
      <alignment horizontal="left" vertical="center"/>
    </xf>
    <xf numFmtId="4" fontId="48" fillId="0" borderId="3">
      <alignment horizontal="right" vertical="center"/>
      <protection locked="0"/>
    </xf>
    <xf numFmtId="4" fontId="48" fillId="0" borderId="3">
      <alignment horizontal="right" vertical="center"/>
    </xf>
    <xf numFmtId="49" fontId="46" fillId="0" borderId="3">
      <alignment horizontal="left" vertical="center"/>
      <protection locked="0"/>
    </xf>
    <xf numFmtId="49" fontId="47" fillId="0" borderId="3">
      <alignment horizontal="left" vertical="center"/>
      <protection locked="0"/>
    </xf>
    <xf numFmtId="4" fontId="46" fillId="0" borderId="3">
      <alignment horizontal="right" vertical="center"/>
      <protection locked="0"/>
    </xf>
    <xf numFmtId="0" fontId="29" fillId="0" borderId="8" applyNumberFormat="0" applyFill="0" applyAlignment="0" applyProtection="0"/>
    <xf numFmtId="0" fontId="26" fillId="23" borderId="0" applyNumberFormat="0" applyBorder="0" applyAlignment="0" applyProtection="0"/>
    <xf numFmtId="0" fontId="13" fillId="0" borderId="0"/>
    <xf numFmtId="0" fontId="13" fillId="0" borderId="0"/>
    <xf numFmtId="0" fontId="13" fillId="24" borderId="0" applyNumberFormat="0" applyFill="0" applyAlignment="0">
      <alignment horizontal="center"/>
      <protection locked="0"/>
    </xf>
    <xf numFmtId="0" fontId="2" fillId="25" borderId="9" applyNumberFormat="0" applyFont="0" applyAlignment="0" applyProtection="0"/>
    <xf numFmtId="4" fontId="50" fillId="26" borderId="3">
      <alignment horizontal="right" vertical="center"/>
      <protection locked="0"/>
    </xf>
    <xf numFmtId="4" fontId="50" fillId="27" borderId="3">
      <alignment horizontal="right" vertical="center"/>
      <protection locked="0"/>
    </xf>
    <xf numFmtId="4" fontId="50" fillId="28" borderId="3">
      <alignment horizontal="right" vertical="center"/>
      <protection locked="0"/>
    </xf>
    <xf numFmtId="0" fontId="18" fillId="20" borderId="10" applyNumberFormat="0" applyAlignment="0" applyProtection="0"/>
    <xf numFmtId="49" fontId="35" fillId="0" borderId="3">
      <alignment horizontal="left" vertical="center" wrapText="1"/>
      <protection locked="0"/>
    </xf>
    <xf numFmtId="49" fontId="35" fillId="0" borderId="3">
      <alignment horizontal="left" vertical="center" wrapText="1"/>
      <protection locked="0"/>
    </xf>
    <xf numFmtId="0" fontId="25" fillId="0" borderId="0" applyNumberFormat="0" applyFill="0" applyBorder="0" applyAlignment="0" applyProtection="0"/>
    <xf numFmtId="0" fontId="23" fillId="0" borderId="11" applyNumberFormat="0" applyFill="0" applyAlignment="0" applyProtection="0"/>
    <xf numFmtId="0" fontId="30" fillId="0" borderId="0" applyNumberFormat="0" applyFill="0" applyBorder="0" applyAlignment="0" applyProtection="0"/>
    <xf numFmtId="0" fontId="34" fillId="16" borderId="0" applyNumberFormat="0" applyBorder="0" applyAlignment="0" applyProtection="0"/>
    <xf numFmtId="0" fontId="16" fillId="16" borderId="0" applyNumberFormat="0" applyBorder="0" applyAlignment="0" applyProtection="0"/>
    <xf numFmtId="0" fontId="34" fillId="17" borderId="0" applyNumberFormat="0" applyBorder="0" applyAlignment="0" applyProtection="0"/>
    <xf numFmtId="0" fontId="16" fillId="17" borderId="0" applyNumberFormat="0" applyBorder="0" applyAlignment="0" applyProtection="0"/>
    <xf numFmtId="0" fontId="34" fillId="18" borderId="0" applyNumberFormat="0" applyBorder="0" applyAlignment="0" applyProtection="0"/>
    <xf numFmtId="0" fontId="16" fillId="18"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4" borderId="0" applyNumberFormat="0" applyBorder="0" applyAlignment="0" applyProtection="0"/>
    <xf numFmtId="0" fontId="16" fillId="14" borderId="0" applyNumberFormat="0" applyBorder="0" applyAlignment="0" applyProtection="0"/>
    <xf numFmtId="0" fontId="34" fillId="19" borderId="0" applyNumberFormat="0" applyBorder="0" applyAlignment="0" applyProtection="0"/>
    <xf numFmtId="0" fontId="16" fillId="19" borderId="0" applyNumberFormat="0" applyBorder="0" applyAlignment="0" applyProtection="0"/>
    <xf numFmtId="0" fontId="51" fillId="7" borderId="1" applyNumberFormat="0" applyAlignment="0" applyProtection="0"/>
    <xf numFmtId="0" fontId="17" fillId="7" borderId="1" applyNumberFormat="0" applyAlignment="0" applyProtection="0"/>
    <xf numFmtId="0" fontId="52" fillId="20" borderId="10" applyNumberFormat="0" applyAlignment="0" applyProtection="0"/>
    <xf numFmtId="0" fontId="18" fillId="20" borderId="10" applyNumberFormat="0" applyAlignment="0" applyProtection="0"/>
    <xf numFmtId="0" fontId="53" fillId="20" borderId="1" applyNumberFormat="0" applyAlignment="0" applyProtection="0"/>
    <xf numFmtId="0" fontId="19" fillId="20" borderId="1" applyNumberFormat="0" applyAlignment="0" applyProtection="0"/>
    <xf numFmtId="169" fontId="13" fillId="0" borderId="0" applyFont="0" applyFill="0" applyBorder="0" applyAlignment="0" applyProtection="0"/>
    <xf numFmtId="0" fontId="54" fillId="0" borderId="4" applyNumberFormat="0" applyFill="0" applyAlignment="0" applyProtection="0"/>
    <xf numFmtId="0" fontId="20" fillId="0" borderId="4" applyNumberFormat="0" applyFill="0" applyAlignment="0" applyProtection="0"/>
    <xf numFmtId="0" fontId="55" fillId="0" borderId="5" applyNumberFormat="0" applyFill="0" applyAlignment="0" applyProtection="0"/>
    <xf numFmtId="0" fontId="21" fillId="0" borderId="5" applyNumberFormat="0" applyFill="0" applyAlignment="0" applyProtection="0"/>
    <xf numFmtId="0" fontId="56" fillId="0" borderId="6" applyNumberFormat="0" applyFill="0" applyAlignment="0" applyProtection="0"/>
    <xf numFmtId="0" fontId="22" fillId="0" borderId="6" applyNumberFormat="0" applyFill="0" applyAlignment="0" applyProtection="0"/>
    <xf numFmtId="0" fontId="56" fillId="0" borderId="0" applyNumberFormat="0" applyFill="0" applyBorder="0" applyAlignment="0" applyProtection="0"/>
    <xf numFmtId="0" fontId="22" fillId="0" borderId="0" applyNumberFormat="0" applyFill="0" applyBorder="0" applyAlignment="0" applyProtection="0"/>
    <xf numFmtId="0" fontId="57" fillId="0" borderId="11" applyNumberFormat="0" applyFill="0" applyAlignment="0" applyProtection="0"/>
    <xf numFmtId="0" fontId="23" fillId="0" borderId="11" applyNumberFormat="0" applyFill="0" applyAlignment="0" applyProtection="0"/>
    <xf numFmtId="0" fontId="58" fillId="21" borderId="2" applyNumberFormat="0" applyAlignment="0" applyProtection="0"/>
    <xf numFmtId="0" fontId="24" fillId="21" borderId="2"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9" fillId="23" borderId="0" applyNumberFormat="0" applyBorder="0" applyAlignment="0" applyProtection="0"/>
    <xf numFmtId="0" fontId="26"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85" fillId="0" borderId="0"/>
    <xf numFmtId="0" fontId="85" fillId="0" borderId="0"/>
    <xf numFmtId="0" fontId="85" fillId="0" borderId="0"/>
    <xf numFmtId="0" fontId="85" fillId="0" borderId="0"/>
    <xf numFmtId="0" fontId="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 fillId="0" borderId="0"/>
    <xf numFmtId="0" fontId="85" fillId="0" borderId="0"/>
    <xf numFmtId="0" fontId="13" fillId="0" borderId="0"/>
    <xf numFmtId="0" fontId="2" fillId="0" borderId="0"/>
    <xf numFmtId="0" fontId="13" fillId="0" borderId="0"/>
    <xf numFmtId="0" fontId="13" fillId="0" borderId="0" applyNumberFormat="0" applyFont="0" applyFill="0" applyBorder="0" applyAlignment="0" applyProtection="0">
      <alignment vertical="top"/>
    </xf>
    <xf numFmtId="0" fontId="13" fillId="0" borderId="0" applyNumberFormat="0" applyFont="0" applyFill="0" applyBorder="0" applyAlignment="0" applyProtection="0">
      <alignment vertical="top"/>
    </xf>
    <xf numFmtId="0" fontId="2" fillId="0" borderId="0"/>
    <xf numFmtId="0" fontId="13" fillId="0" borderId="0"/>
    <xf numFmtId="0" fontId="2" fillId="0" borderId="0"/>
    <xf numFmtId="0" fontId="2" fillId="0" borderId="0"/>
    <xf numFmtId="0" fontId="2" fillId="0" borderId="0"/>
    <xf numFmtId="0" fontId="2" fillId="0" borderId="0"/>
    <xf numFmtId="0" fontId="13" fillId="0" borderId="0"/>
    <xf numFmtId="0" fontId="60" fillId="3" borderId="0" applyNumberFormat="0" applyBorder="0" applyAlignment="0" applyProtection="0"/>
    <xf numFmtId="0" fontId="27" fillId="3" borderId="0" applyNumberFormat="0" applyBorder="0" applyAlignment="0" applyProtection="0"/>
    <xf numFmtId="0" fontId="61" fillId="0" borderId="0" applyNumberFormat="0" applyFill="0" applyBorder="0" applyAlignment="0" applyProtection="0"/>
    <xf numFmtId="0" fontId="28" fillId="0" borderId="0" applyNumberFormat="0" applyFill="0" applyBorder="0" applyAlignment="0" applyProtection="0"/>
    <xf numFmtId="0" fontId="62" fillId="25" borderId="9" applyNumberFormat="0" applyFont="0" applyAlignment="0" applyProtection="0"/>
    <xf numFmtId="0" fontId="13" fillId="25" borderId="9"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8" applyNumberFormat="0" applyFill="0" applyAlignment="0" applyProtection="0"/>
    <xf numFmtId="0" fontId="29" fillId="0" borderId="8" applyNumberFormat="0" applyFill="0" applyAlignment="0" applyProtection="0"/>
    <xf numFmtId="0" fontId="3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0" borderId="0" applyNumberFormat="0" applyFill="0" applyBorder="0" applyAlignment="0" applyProtection="0"/>
    <xf numFmtId="0" fontId="30" fillId="0" borderId="0" applyNumberFormat="0" applyFill="0" applyBorder="0" applyAlignment="0" applyProtection="0"/>
    <xf numFmtId="170" fontId="66" fillId="0" borderId="0" applyFont="0" applyFill="0" applyBorder="0" applyAlignment="0" applyProtection="0"/>
    <xf numFmtId="171" fontId="6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6" fontId="2" fillId="0" borderId="0" applyFont="0" applyFill="0" applyBorder="0" applyAlignment="0" applyProtection="0"/>
    <xf numFmtId="165" fontId="2" fillId="0" borderId="0" applyFont="0" applyFill="0" applyBorder="0" applyAlignment="0" applyProtection="0"/>
    <xf numFmtId="0" fontId="67" fillId="4" borderId="0" applyNumberFormat="0" applyBorder="0" applyAlignment="0" applyProtection="0"/>
    <xf numFmtId="0" fontId="31" fillId="4" borderId="0" applyNumberFormat="0" applyBorder="0" applyAlignment="0" applyProtection="0"/>
    <xf numFmtId="173" fontId="68" fillId="22" borderId="12" applyFill="0" applyBorder="0">
      <alignment horizontal="center" vertical="center" wrapText="1"/>
      <protection locked="0"/>
    </xf>
    <xf numFmtId="168" fontId="69" fillId="0" borderId="0">
      <alignment wrapText="1"/>
    </xf>
    <xf numFmtId="168" fontId="36" fillId="0" borderId="0">
      <alignment wrapText="1"/>
    </xf>
  </cellStyleXfs>
  <cellXfs count="465">
    <xf numFmtId="0" fontId="0" fillId="0" borderId="0" xfId="0"/>
    <xf numFmtId="0" fontId="5" fillId="0" borderId="0" xfId="0" applyFont="1" applyFill="1" applyAlignment="1">
      <alignment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quotePrefix="1"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3" xfId="0" quotePrefix="1" applyFont="1" applyFill="1" applyBorder="1" applyAlignment="1">
      <alignment horizontal="center" vertical="center"/>
    </xf>
    <xf numFmtId="0" fontId="4" fillId="0" borderId="0" xfId="0" applyFont="1" applyFill="1" applyBorder="1" applyAlignment="1">
      <alignment horizontal="center" vertical="center"/>
    </xf>
    <xf numFmtId="0" fontId="5" fillId="0" borderId="3" xfId="0" applyFont="1" applyFill="1" applyBorder="1" applyAlignment="1">
      <alignment horizontal="center" vertical="center" wrapText="1" shrinkToFit="1"/>
    </xf>
    <xf numFmtId="0" fontId="5" fillId="0" borderId="3"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horizontal="right" vertical="center"/>
    </xf>
    <xf numFmtId="0" fontId="9" fillId="0" borderId="0" xfId="0" applyFont="1" applyFill="1" applyBorder="1" applyAlignment="1">
      <alignment vertical="center"/>
    </xf>
    <xf numFmtId="166" fontId="4" fillId="0" borderId="0" xfId="0" applyNumberFormat="1" applyFont="1" applyFill="1" applyBorder="1" applyAlignment="1">
      <alignment horizontal="right" vertical="center"/>
    </xf>
    <xf numFmtId="0" fontId="10" fillId="0" borderId="0" xfId="0" applyFont="1" applyFill="1" applyAlignment="1">
      <alignment vertical="center"/>
    </xf>
    <xf numFmtId="0" fontId="8" fillId="0" borderId="0" xfId="0" applyFont="1" applyFill="1" applyAlignment="1">
      <alignment horizontal="center" vertical="center"/>
    </xf>
    <xf numFmtId="0" fontId="5" fillId="0" borderId="0" xfId="0" applyFont="1" applyFill="1" applyBorder="1" applyAlignment="1">
      <alignment horizontal="right" vertical="center"/>
    </xf>
    <xf numFmtId="1" fontId="5" fillId="0" borderId="0" xfId="0" applyNumberFormat="1" applyFont="1" applyFill="1" applyBorder="1" applyAlignment="1">
      <alignment horizontal="center" vertical="center"/>
    </xf>
    <xf numFmtId="0" fontId="5" fillId="0" borderId="0" xfId="0" applyFont="1" applyFill="1" applyBorder="1"/>
    <xf numFmtId="0" fontId="5" fillId="0" borderId="0"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5" fillId="0" borderId="13"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left" vertical="center" wrapText="1"/>
    </xf>
    <xf numFmtId="167" fontId="5" fillId="0" borderId="0" xfId="0" applyNumberFormat="1" applyFont="1" applyFill="1" applyBorder="1" applyAlignment="1">
      <alignment horizontal="right" vertical="center" wrapText="1"/>
    </xf>
    <xf numFmtId="0" fontId="5" fillId="0" borderId="0" xfId="0" applyFont="1" applyFill="1" applyAlignment="1">
      <alignment horizontal="right" vertical="center"/>
    </xf>
    <xf numFmtId="167" fontId="5" fillId="0" borderId="0" xfId="0" applyNumberFormat="1" applyFont="1" applyFill="1" applyAlignment="1">
      <alignment vertical="center"/>
    </xf>
    <xf numFmtId="0" fontId="12" fillId="0" borderId="0" xfId="0" applyFont="1" applyFill="1"/>
    <xf numFmtId="166" fontId="4" fillId="0" borderId="0" xfId="0" applyNumberFormat="1" applyFont="1" applyFill="1" applyBorder="1" applyAlignment="1">
      <alignment horizontal="right" vertical="center" wrapText="1"/>
    </xf>
    <xf numFmtId="0" fontId="5" fillId="0" borderId="0" xfId="0" applyFont="1" applyFill="1" applyAlignment="1"/>
    <xf numFmtId="166" fontId="4" fillId="0" borderId="0" xfId="0" applyNumberFormat="1" applyFont="1" applyFill="1" applyBorder="1" applyAlignment="1">
      <alignment horizontal="center" vertical="center" wrapText="1"/>
    </xf>
    <xf numFmtId="0" fontId="5" fillId="0" borderId="0" xfId="0" applyFont="1" applyFill="1" applyAlignment="1">
      <alignment vertical="center" wrapText="1" shrinkToFit="1"/>
    </xf>
    <xf numFmtId="0" fontId="4" fillId="0" borderId="0" xfId="0" applyFont="1" applyFill="1" applyAlignment="1">
      <alignment horizontal="right" vertical="center"/>
    </xf>
    <xf numFmtId="0" fontId="7" fillId="0" borderId="0" xfId="0" applyFont="1" applyFill="1" applyAlignment="1">
      <alignment vertical="center"/>
    </xf>
    <xf numFmtId="0" fontId="5" fillId="0" borderId="14" xfId="0" applyFont="1" applyFill="1" applyBorder="1" applyAlignment="1">
      <alignment horizontal="center" vertical="center"/>
    </xf>
    <xf numFmtId="0" fontId="4" fillId="0" borderId="0" xfId="0" applyFont="1" applyFill="1" applyBorder="1" applyAlignment="1">
      <alignment horizontal="left" vertical="center"/>
    </xf>
    <xf numFmtId="0" fontId="5" fillId="0" borderId="3" xfId="237" applyFont="1" applyFill="1" applyBorder="1" applyAlignment="1">
      <alignment horizontal="center" vertical="center"/>
    </xf>
    <xf numFmtId="0" fontId="5"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245" applyFont="1" applyFill="1" applyBorder="1" applyAlignment="1">
      <alignment horizontal="center" vertical="center" wrapText="1"/>
    </xf>
    <xf numFmtId="0" fontId="5" fillId="0" borderId="0" xfId="245" applyFont="1" applyFill="1" applyBorder="1" applyAlignment="1">
      <alignment vertical="center"/>
    </xf>
    <xf numFmtId="0" fontId="5" fillId="0" borderId="3" xfId="245" applyFont="1" applyFill="1" applyBorder="1" applyAlignment="1">
      <alignment horizontal="left" vertical="center" wrapText="1"/>
    </xf>
    <xf numFmtId="0" fontId="4" fillId="0" borderId="0" xfId="245" applyFont="1" applyFill="1" applyBorder="1" applyAlignment="1">
      <alignment vertical="center"/>
    </xf>
    <xf numFmtId="0" fontId="5" fillId="0" borderId="0" xfId="245" applyFont="1" applyFill="1" applyBorder="1" applyAlignment="1">
      <alignment horizontal="center" vertical="center"/>
    </xf>
    <xf numFmtId="0" fontId="4" fillId="0" borderId="0" xfId="245" applyFont="1" applyFill="1" applyBorder="1" applyAlignment="1">
      <alignment horizontal="center" vertical="center"/>
    </xf>
    <xf numFmtId="0" fontId="5" fillId="0" borderId="0" xfId="0" applyFont="1" applyFill="1" applyBorder="1" applyAlignment="1">
      <alignment vertical="center" wrapText="1"/>
    </xf>
    <xf numFmtId="0" fontId="5" fillId="0" borderId="3" xfId="245" applyFont="1" applyFill="1" applyBorder="1" applyAlignment="1">
      <alignment horizontal="center" vertical="center"/>
    </xf>
    <xf numFmtId="0" fontId="5" fillId="0" borderId="3" xfId="245"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13" xfId="0" applyFont="1" applyFill="1" applyBorder="1" applyAlignment="1">
      <alignment horizontal="left" vertical="center" wrapText="1"/>
    </xf>
    <xf numFmtId="167" fontId="4" fillId="0" borderId="0" xfId="0" applyNumberFormat="1" applyFont="1" applyFill="1" applyBorder="1" applyAlignment="1">
      <alignment horizontal="center" vertical="center" wrapText="1"/>
    </xf>
    <xf numFmtId="167"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3" xfId="245" applyFont="1" applyFill="1" applyBorder="1" applyAlignment="1">
      <alignment horizontal="left" vertical="center" wrapText="1"/>
    </xf>
    <xf numFmtId="0" fontId="15" fillId="0" borderId="0" xfId="245" applyFont="1" applyFill="1"/>
    <xf numFmtId="0" fontId="6" fillId="0" borderId="0" xfId="0" applyFont="1" applyFill="1" applyAlignment="1">
      <alignment vertical="center"/>
    </xf>
    <xf numFmtId="0" fontId="5" fillId="0" borderId="0" xfId="245" applyFont="1" applyFill="1" applyBorder="1" applyAlignment="1">
      <alignment vertical="center" wrapText="1"/>
    </xf>
    <xf numFmtId="0" fontId="4" fillId="0" borderId="3" xfId="237" applyFont="1" applyFill="1" applyBorder="1" applyAlignment="1">
      <alignment horizontal="left" vertical="center"/>
    </xf>
    <xf numFmtId="0" fontId="5" fillId="0" borderId="0" xfId="0" applyFont="1" applyFill="1"/>
    <xf numFmtId="0" fontId="10" fillId="0" borderId="3"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applyAlignment="1">
      <alignment horizontal="left" vertical="center"/>
    </xf>
    <xf numFmtId="0" fontId="15" fillId="0" borderId="0" xfId="0" applyFont="1" applyFill="1" applyAlignment="1">
      <alignment vertical="center"/>
    </xf>
    <xf numFmtId="0" fontId="15" fillId="0" borderId="0" xfId="0" applyFont="1" applyFill="1"/>
    <xf numFmtId="0" fontId="15" fillId="0" borderId="0" xfId="0" applyFont="1" applyFill="1" applyAlignment="1">
      <alignment horizontal="center" vertical="center"/>
    </xf>
    <xf numFmtId="0" fontId="10" fillId="0" borderId="0" xfId="0" applyFont="1" applyFill="1" applyBorder="1" applyAlignment="1">
      <alignment horizontal="center" vertical="center"/>
    </xf>
    <xf numFmtId="0" fontId="5" fillId="0" borderId="3" xfId="182" applyFont="1" applyFill="1" applyBorder="1" applyAlignment="1">
      <alignment horizontal="left" vertical="center" wrapText="1"/>
      <protection locked="0"/>
    </xf>
    <xf numFmtId="0" fontId="5" fillId="0" borderId="3" xfId="0" applyFont="1" applyFill="1" applyBorder="1" applyAlignment="1" applyProtection="1">
      <alignment horizontal="left" vertical="center" wrapText="1"/>
      <protection locked="0"/>
    </xf>
    <xf numFmtId="0" fontId="4" fillId="0" borderId="3" xfId="0" quotePrefix="1" applyFont="1" applyFill="1" applyBorder="1" applyAlignment="1">
      <alignment horizontal="center" vertical="center" wrapText="1"/>
    </xf>
    <xf numFmtId="0" fontId="5" fillId="0" borderId="3" xfId="0" quotePrefix="1" applyFont="1" applyFill="1" applyBorder="1" applyAlignment="1">
      <alignment horizontal="center" vertical="center" wrapText="1"/>
    </xf>
    <xf numFmtId="0" fontId="5" fillId="0" borderId="3" xfId="0" quotePrefix="1"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3" xfId="237" applyFont="1" applyFill="1" applyBorder="1" applyAlignment="1">
      <alignment horizontal="left" vertical="center" wrapText="1"/>
    </xf>
    <xf numFmtId="0" fontId="5" fillId="0" borderId="3" xfId="237" applyNumberFormat="1" applyFont="1" applyFill="1" applyBorder="1" applyAlignment="1">
      <alignment horizontal="left" vertical="center" wrapText="1"/>
    </xf>
    <xf numFmtId="0" fontId="5" fillId="0" borderId="3" xfId="237" applyNumberFormat="1" applyFont="1" applyFill="1" applyBorder="1" applyAlignment="1">
      <alignment horizontal="center" vertical="center" wrapText="1"/>
    </xf>
    <xf numFmtId="0" fontId="5" fillId="0" borderId="3" xfId="237" applyFont="1" applyFill="1" applyBorder="1" applyAlignment="1">
      <alignment horizontal="center" vertical="center" wrapText="1"/>
    </xf>
    <xf numFmtId="0" fontId="10" fillId="0" borderId="3" xfId="0" applyFont="1" applyFill="1" applyBorder="1" applyAlignment="1">
      <alignment horizontal="left" vertical="center" wrapText="1" shrinkToFit="1"/>
    </xf>
    <xf numFmtId="0" fontId="4" fillId="0" borderId="0" xfId="0" applyFont="1" applyFill="1" applyBorder="1" applyAlignment="1">
      <alignment vertical="center" wrapText="1"/>
    </xf>
    <xf numFmtId="0" fontId="5" fillId="0" borderId="0" xfId="0" applyFont="1" applyFill="1" applyAlignment="1">
      <alignment vertical="center" wrapText="1"/>
    </xf>
    <xf numFmtId="166" fontId="5" fillId="0" borderId="0"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left" vertical="center" wrapText="1"/>
    </xf>
    <xf numFmtId="3" fontId="10" fillId="0" borderId="3" xfId="0" applyNumberFormat="1" applyFont="1" applyFill="1" applyBorder="1" applyAlignment="1">
      <alignment horizontal="center" vertical="center" wrapText="1" shrinkToFit="1"/>
    </xf>
    <xf numFmtId="49" fontId="5" fillId="0" borderId="3" xfId="237" applyNumberFormat="1" applyFont="1" applyFill="1" applyBorder="1" applyAlignment="1">
      <alignment horizontal="left" vertical="center" wrapText="1"/>
    </xf>
    <xf numFmtId="167" fontId="5" fillId="0" borderId="3" xfId="237" applyNumberFormat="1" applyFont="1" applyFill="1" applyBorder="1" applyAlignment="1">
      <alignment horizontal="center" vertical="center" wrapText="1"/>
    </xf>
    <xf numFmtId="0" fontId="5" fillId="0" borderId="3" xfId="237" applyNumberFormat="1" applyFont="1" applyFill="1" applyBorder="1" applyAlignment="1">
      <alignment horizontal="left" vertical="top" wrapText="1"/>
    </xf>
    <xf numFmtId="0" fontId="5" fillId="0" borderId="0" xfId="0" applyFont="1" applyFill="1" applyBorder="1" applyAlignment="1">
      <alignment vertical="center" wrapText="1" shrinkToFit="1"/>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5" fillId="29" borderId="3" xfId="0" applyNumberFormat="1" applyFont="1" applyFill="1" applyBorder="1" applyAlignment="1">
      <alignment horizontal="center" vertical="center" wrapText="1"/>
    </xf>
    <xf numFmtId="167" fontId="5" fillId="29" borderId="3" xfId="237" applyNumberFormat="1" applyFont="1" applyFill="1" applyBorder="1" applyAlignment="1">
      <alignment horizontal="center" vertical="center" wrapText="1"/>
    </xf>
    <xf numFmtId="0" fontId="5" fillId="0" borderId="14"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0"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3" xfId="182" applyFont="1" applyFill="1" applyBorder="1" applyAlignment="1" applyProtection="1">
      <alignment vertical="center" wrapText="1"/>
    </xf>
    <xf numFmtId="170" fontId="5" fillId="0" borderId="3" xfId="0" applyNumberFormat="1" applyFont="1" applyFill="1" applyBorder="1" applyAlignment="1" applyProtection="1">
      <alignment horizontal="center" vertical="center" wrapText="1"/>
    </xf>
    <xf numFmtId="0" fontId="4" fillId="0" borderId="3" xfId="182" applyFont="1" applyFill="1" applyBorder="1" applyAlignment="1" applyProtection="1">
      <alignment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3" xfId="0" applyFont="1" applyFill="1" applyBorder="1" applyAlignment="1" applyProtection="1">
      <alignment horizontal="left" vertical="center" wrapText="1"/>
    </xf>
    <xf numFmtId="0" fontId="5" fillId="0" borderId="3" xfId="245"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167"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70" fillId="0" borderId="0" xfId="0" applyFont="1" applyAlignment="1" applyProtection="1">
      <alignment vertical="top" wrapText="1"/>
      <protection locked="0"/>
    </xf>
    <xf numFmtId="0" fontId="71"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right" vertical="center"/>
      <protection locked="0"/>
    </xf>
    <xf numFmtId="0" fontId="71" fillId="0" borderId="0" xfId="0" applyFont="1" applyFill="1" applyBorder="1" applyAlignment="1" applyProtection="1">
      <alignment horizontal="right" vertical="center" wrapText="1"/>
      <protection locked="0"/>
    </xf>
    <xf numFmtId="0" fontId="71" fillId="0" borderId="0" xfId="0" applyFont="1" applyFill="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14" xfId="0" applyFont="1" applyFill="1" applyBorder="1" applyAlignment="1" applyProtection="1">
      <alignment vertical="center"/>
      <protection locked="0"/>
    </xf>
    <xf numFmtId="0" fontId="71" fillId="0" borderId="15"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3" xfId="0" applyFont="1" applyFill="1" applyBorder="1" applyAlignment="1" applyProtection="1">
      <alignment horizontal="left" vertical="center"/>
      <protection locked="0"/>
    </xf>
    <xf numFmtId="0" fontId="71" fillId="0" borderId="3" xfId="0" applyFont="1" applyFill="1" applyBorder="1" applyAlignment="1" applyProtection="1">
      <alignment horizontal="center" vertical="center"/>
      <protection locked="0"/>
    </xf>
    <xf numFmtId="0" fontId="71" fillId="0" borderId="15" xfId="0" applyFont="1" applyFill="1" applyBorder="1" applyAlignment="1" applyProtection="1">
      <alignment vertical="center" wrapText="1"/>
      <protection locked="0"/>
    </xf>
    <xf numFmtId="0" fontId="71" fillId="0" borderId="16" xfId="0" applyFont="1" applyFill="1" applyBorder="1" applyAlignment="1" applyProtection="1">
      <alignment vertical="center" wrapText="1"/>
      <protection locked="0"/>
    </xf>
    <xf numFmtId="0" fontId="5" fillId="0" borderId="0" xfId="0" applyFont="1" applyFill="1" applyAlignment="1" applyProtection="1">
      <alignment horizontal="center" vertical="center"/>
      <protection locked="0"/>
    </xf>
    <xf numFmtId="0" fontId="71" fillId="0" borderId="3" xfId="0" applyFont="1" applyFill="1" applyBorder="1" applyAlignment="1" applyProtection="1">
      <alignment vertical="center" wrapText="1"/>
      <protection locked="0"/>
    </xf>
    <xf numFmtId="167" fontId="4" fillId="0" borderId="0" xfId="0" applyNumberFormat="1" applyFont="1" applyFill="1" applyBorder="1" applyAlignment="1" applyProtection="1">
      <alignment horizontal="center" vertical="center" wrapText="1"/>
      <protection locked="0"/>
    </xf>
    <xf numFmtId="167" fontId="4" fillId="0" borderId="0" xfId="0" applyNumberFormat="1" applyFont="1" applyFill="1" applyBorder="1" applyAlignment="1" applyProtection="1">
      <alignment horizontal="right" vertical="center" wrapText="1"/>
      <protection locked="0"/>
    </xf>
    <xf numFmtId="167" fontId="5" fillId="0" borderId="0" xfId="0" applyNumberFormat="1" applyFont="1" applyFill="1" applyBorder="1" applyAlignment="1" applyProtection="1">
      <alignment horizontal="center" vertical="center" wrapText="1"/>
      <protection locked="0"/>
    </xf>
    <xf numFmtId="167" fontId="5" fillId="0" borderId="0" xfId="0" applyNumberFormat="1"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0" fontId="5" fillId="0" borderId="0" xfId="0" quotePrefix="1" applyFont="1" applyFill="1" applyBorder="1" applyAlignment="1" applyProtection="1">
      <alignment horizontal="center" vertical="center"/>
      <protection locked="0"/>
    </xf>
    <xf numFmtId="167" fontId="6" fillId="0" borderId="0" xfId="0" applyNumberFormat="1" applyFont="1" applyFill="1" applyBorder="1" applyAlignment="1" applyProtection="1">
      <alignment vertical="center"/>
      <protection locked="0"/>
    </xf>
    <xf numFmtId="0" fontId="5" fillId="0" borderId="0" xfId="0" applyFont="1" applyFill="1" applyAlignment="1" applyProtection="1">
      <alignment horizontal="left" vertical="center"/>
      <protection locked="0"/>
    </xf>
    <xf numFmtId="0" fontId="4" fillId="0" borderId="0" xfId="0" quotePrefix="1" applyFont="1" applyFill="1" applyBorder="1" applyAlignment="1" applyProtection="1">
      <alignment horizontal="center"/>
      <protection locked="0"/>
    </xf>
    <xf numFmtId="167" fontId="4" fillId="0" borderId="0" xfId="0" quotePrefix="1" applyNumberFormat="1" applyFont="1" applyFill="1" applyBorder="1" applyAlignment="1" applyProtection="1">
      <alignment horizontal="center"/>
      <protection locked="0"/>
    </xf>
    <xf numFmtId="167" fontId="4" fillId="0" borderId="0" xfId="0" applyNumberFormat="1" applyFont="1" applyFill="1" applyBorder="1" applyAlignment="1" applyProtection="1">
      <alignment horizont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49" fontId="5" fillId="0" borderId="3" xfId="0" applyNumberFormat="1" applyFont="1" applyFill="1" applyBorder="1" applyAlignment="1" applyProtection="1">
      <alignment horizontal="left" vertical="center" wrapText="1"/>
      <protection locked="0"/>
    </xf>
    <xf numFmtId="49" fontId="4" fillId="0" borderId="3" xfId="0" applyNumberFormat="1" applyFont="1" applyFill="1" applyBorder="1" applyAlignment="1" applyProtection="1">
      <alignment horizontal="left" vertical="center" wrapText="1"/>
      <protection locked="0"/>
    </xf>
    <xf numFmtId="0" fontId="4" fillId="0" borderId="3" xfId="0" applyNumberFormat="1" applyFont="1" applyFill="1" applyBorder="1" applyAlignment="1" applyProtection="1">
      <alignment horizontal="center" vertical="center" wrapText="1"/>
      <protection locked="0"/>
    </xf>
    <xf numFmtId="0" fontId="5" fillId="0" borderId="0" xfId="245" applyFont="1" applyFill="1" applyBorder="1" applyAlignment="1" applyProtection="1">
      <alignment horizontal="left" vertical="center" wrapText="1"/>
      <protection locked="0"/>
    </xf>
    <xf numFmtId="0" fontId="5" fillId="0" borderId="0" xfId="245" applyFont="1" applyFill="1" applyBorder="1" applyAlignment="1" applyProtection="1">
      <alignment horizontal="center" vertical="center"/>
      <protection locked="0"/>
    </xf>
    <xf numFmtId="167" fontId="5" fillId="0" borderId="0" xfId="245" applyNumberFormat="1" applyFont="1" applyFill="1" applyBorder="1" applyAlignment="1" applyProtection="1">
      <alignment horizontal="center" vertical="center" wrapText="1"/>
      <protection locked="0"/>
    </xf>
    <xf numFmtId="167" fontId="5" fillId="0" borderId="0" xfId="245" applyNumberFormat="1" applyFont="1" applyFill="1" applyBorder="1" applyAlignment="1" applyProtection="1">
      <alignment horizontal="right" vertical="center" wrapText="1"/>
      <protection locked="0"/>
    </xf>
    <xf numFmtId="0" fontId="4" fillId="0" borderId="0" xfId="0" quotePrefix="1" applyFont="1" applyFill="1" applyBorder="1" applyAlignment="1" applyProtection="1">
      <alignment horizontal="center" vertical="center"/>
      <protection locked="0"/>
    </xf>
    <xf numFmtId="166" fontId="4" fillId="0" borderId="0" xfId="0" applyNumberFormat="1" applyFont="1" applyFill="1" applyBorder="1" applyAlignment="1" applyProtection="1">
      <alignment horizontal="right" vertical="center" wrapText="1"/>
      <protection locked="0"/>
    </xf>
    <xf numFmtId="3" fontId="5" fillId="0" borderId="0" xfId="0" applyNumberFormat="1"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167" fontId="5" fillId="0" borderId="3" xfId="237" applyNumberFormat="1" applyFont="1" applyFill="1" applyBorder="1" applyAlignment="1" applyProtection="1">
      <alignment horizontal="center" vertical="center" wrapText="1"/>
      <protection locked="0"/>
    </xf>
    <xf numFmtId="49" fontId="5" fillId="0" borderId="3" xfId="237" applyNumberFormat="1" applyFont="1" applyFill="1" applyBorder="1" applyAlignment="1" applyProtection="1">
      <alignment horizontal="left" vertical="center" wrapText="1"/>
      <protection locked="0"/>
    </xf>
    <xf numFmtId="0" fontId="12" fillId="0" borderId="0" xfId="0" applyFont="1" applyFill="1" applyProtection="1">
      <protection locked="0"/>
    </xf>
    <xf numFmtId="0" fontId="6" fillId="0" borderId="0" xfId="0" applyFont="1" applyFill="1" applyBorder="1" applyAlignment="1" applyProtection="1">
      <alignment horizontal="center" vertical="center"/>
      <protection locked="0"/>
    </xf>
    <xf numFmtId="0" fontId="10" fillId="0" borderId="14" xfId="0" applyNumberFormat="1" applyFont="1" applyFill="1" applyBorder="1" applyAlignment="1" applyProtection="1">
      <alignment horizontal="center" vertical="center" wrapText="1"/>
      <protection locked="0"/>
    </xf>
    <xf numFmtId="0" fontId="5" fillId="0" borderId="3" xfId="0" applyNumberFormat="1" applyFont="1" applyFill="1" applyBorder="1" applyAlignment="1" applyProtection="1">
      <alignment horizontal="left" vertical="center" wrapText="1"/>
      <protection locked="0"/>
    </xf>
    <xf numFmtId="0" fontId="5" fillId="0" borderId="3" xfId="0" applyNumberFormat="1"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5" fillId="0" borderId="3" xfId="0" quotePrefix="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3" xfId="245" applyFont="1" applyFill="1" applyBorder="1" applyAlignment="1" applyProtection="1">
      <alignment horizontal="left" vertical="center" wrapText="1"/>
      <protection locked="0"/>
    </xf>
    <xf numFmtId="0" fontId="5" fillId="0" borderId="3" xfId="245" applyFont="1" applyFill="1" applyBorder="1" applyAlignment="1" applyProtection="1">
      <alignment horizontal="center" vertical="center" wrapText="1"/>
      <protection locked="0"/>
    </xf>
    <xf numFmtId="0" fontId="4" fillId="0" borderId="3" xfId="245" applyFont="1" applyFill="1" applyBorder="1" applyAlignment="1" applyProtection="1">
      <alignment horizontal="left" vertical="center" wrapText="1"/>
      <protection locked="0"/>
    </xf>
    <xf numFmtId="0" fontId="4" fillId="0" borderId="3" xfId="245" applyFont="1" applyFill="1" applyBorder="1" applyAlignment="1" applyProtection="1">
      <alignment horizontal="center" vertical="center" wrapText="1"/>
      <protection locked="0"/>
    </xf>
    <xf numFmtId="1" fontId="5" fillId="29" borderId="3" xfId="0" applyNumberFormat="1" applyFont="1" applyFill="1" applyBorder="1" applyAlignment="1" applyProtection="1">
      <alignment horizontal="center" vertical="center" wrapText="1"/>
      <protection locked="0"/>
    </xf>
    <xf numFmtId="1" fontId="5" fillId="0" borderId="3" xfId="0" applyNumberFormat="1" applyFont="1" applyFill="1" applyBorder="1" applyAlignment="1" applyProtection="1">
      <alignment horizontal="center" vertical="center" wrapText="1"/>
      <protection locked="0"/>
    </xf>
    <xf numFmtId="1" fontId="5" fillId="29" borderId="3" xfId="0" applyNumberFormat="1" applyFont="1" applyFill="1" applyBorder="1" applyAlignment="1">
      <alignment horizontal="center" vertical="center" wrapText="1"/>
    </xf>
    <xf numFmtId="1" fontId="4" fillId="29" borderId="3" xfId="0" applyNumberFormat="1" applyFont="1" applyFill="1" applyBorder="1" applyAlignment="1">
      <alignment horizontal="center" vertical="center" wrapText="1"/>
    </xf>
    <xf numFmtId="1" fontId="80" fillId="0" borderId="3" xfId="0" applyNumberFormat="1" applyFont="1" applyFill="1" applyBorder="1" applyAlignment="1" applyProtection="1">
      <alignment horizontal="center" vertical="center" wrapText="1"/>
      <protection locked="0"/>
    </xf>
    <xf numFmtId="0" fontId="71" fillId="0" borderId="3" xfId="0" applyFont="1" applyFill="1" applyBorder="1" applyAlignment="1">
      <alignment horizontal="center" vertical="center" wrapText="1" shrinkToFit="1"/>
    </xf>
    <xf numFmtId="0" fontId="71" fillId="0" borderId="14" xfId="0" applyFont="1" applyFill="1" applyBorder="1" applyAlignment="1">
      <alignment horizontal="center" vertical="center" wrapText="1" shrinkToFit="1"/>
    </xf>
    <xf numFmtId="0" fontId="71" fillId="0" borderId="0" xfId="0" applyFont="1" applyFill="1" applyAlignment="1">
      <alignment vertical="center"/>
    </xf>
    <xf numFmtId="3" fontId="71" fillId="0" borderId="3" xfId="0" applyNumberFormat="1" applyFont="1" applyFill="1" applyBorder="1" applyAlignment="1">
      <alignment horizontal="center" vertical="center" wrapText="1"/>
    </xf>
    <xf numFmtId="0" fontId="71" fillId="0" borderId="3" xfId="0" applyNumberFormat="1" applyFont="1" applyFill="1" applyBorder="1" applyAlignment="1">
      <alignment horizontal="center" vertical="center" wrapText="1"/>
    </xf>
    <xf numFmtId="0" fontId="71" fillId="29" borderId="3" xfId="0" applyNumberFormat="1" applyFont="1" applyFill="1" applyBorder="1" applyAlignment="1">
      <alignment horizontal="center" vertical="center" wrapText="1"/>
    </xf>
    <xf numFmtId="0" fontId="77" fillId="0" borderId="0" xfId="0" applyFont="1" applyFill="1" applyAlignment="1">
      <alignment horizontal="right" vertical="center"/>
    </xf>
    <xf numFmtId="0" fontId="76" fillId="0" borderId="0" xfId="0" applyFont="1" applyFill="1" applyBorder="1" applyAlignment="1" applyProtection="1">
      <alignment horizontal="center" vertical="center"/>
      <protection locked="0"/>
    </xf>
    <xf numFmtId="1" fontId="5" fillId="29" borderId="3" xfId="0" applyNumberFormat="1" applyFont="1" applyFill="1" applyBorder="1" applyAlignment="1" applyProtection="1">
      <alignment horizontal="center" vertical="center" wrapText="1"/>
    </xf>
    <xf numFmtId="4" fontId="5" fillId="29" borderId="3" xfId="237" applyNumberFormat="1" applyFont="1" applyFill="1" applyBorder="1" applyAlignment="1">
      <alignment horizontal="center" vertical="center" wrapText="1"/>
    </xf>
    <xf numFmtId="4" fontId="5" fillId="0" borderId="3" xfId="237" applyNumberFormat="1" applyFont="1" applyFill="1" applyBorder="1" applyAlignment="1" applyProtection="1">
      <alignment horizontal="center" vertical="center" wrapText="1"/>
      <protection locked="0"/>
    </xf>
    <xf numFmtId="1" fontId="5" fillId="0" borderId="3" xfId="0" applyNumberFormat="1" applyFont="1" applyFill="1" applyBorder="1" applyAlignment="1">
      <alignment horizontal="center" vertical="center" wrapText="1"/>
    </xf>
    <xf numFmtId="1" fontId="71" fillId="0" borderId="3" xfId="0" applyNumberFormat="1" applyFont="1" applyFill="1" applyBorder="1" applyAlignment="1">
      <alignment horizontal="center" vertical="center" wrapText="1"/>
    </xf>
    <xf numFmtId="1" fontId="71" fillId="29" borderId="3" xfId="0" applyNumberFormat="1" applyFont="1" applyFill="1" applyBorder="1" applyAlignment="1">
      <alignment horizontal="center" vertical="center" wrapText="1"/>
    </xf>
    <xf numFmtId="0" fontId="10"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vertical="center"/>
      <protection locked="0"/>
    </xf>
    <xf numFmtId="0" fontId="5" fillId="0" borderId="17" xfId="0" applyFont="1" applyFill="1" applyBorder="1" applyAlignment="1" applyProtection="1">
      <alignment vertical="center"/>
      <protection locked="0"/>
    </xf>
    <xf numFmtId="167" fontId="5" fillId="0" borderId="0"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3" xfId="0" applyFont="1" applyFill="1" applyBorder="1" applyAlignment="1">
      <alignment horizontal="center" vertical="center" wrapText="1"/>
    </xf>
    <xf numFmtId="1" fontId="81" fillId="0" borderId="3" xfId="0" applyNumberFormat="1" applyFont="1" applyFill="1" applyBorder="1" applyAlignment="1" applyProtection="1">
      <alignment horizontal="center" vertical="center" wrapText="1"/>
      <protection locked="0"/>
    </xf>
    <xf numFmtId="1" fontId="81" fillId="0" borderId="3" xfId="0" applyNumberFormat="1" applyFont="1" applyFill="1" applyBorder="1" applyAlignment="1">
      <alignment horizontal="center" vertical="center" wrapText="1"/>
    </xf>
    <xf numFmtId="1" fontId="82" fillId="0" borderId="3" xfId="0" applyNumberFormat="1" applyFont="1" applyFill="1" applyBorder="1" applyAlignment="1">
      <alignment horizontal="center" vertical="center" wrapText="1"/>
    </xf>
    <xf numFmtId="167" fontId="82" fillId="0" borderId="0" xfId="0" quotePrefix="1" applyNumberFormat="1" applyFont="1" applyFill="1" applyBorder="1" applyAlignment="1" applyProtection="1">
      <alignment horizontal="center"/>
      <protection locked="0"/>
    </xf>
    <xf numFmtId="167" fontId="81" fillId="0" borderId="0" xfId="0" applyNumberFormat="1" applyFont="1" applyFill="1" applyBorder="1" applyAlignment="1" applyProtection="1">
      <alignment horizontal="right" vertical="center" wrapText="1"/>
      <protection locked="0"/>
    </xf>
    <xf numFmtId="167" fontId="81" fillId="0" borderId="0" xfId="0" applyNumberFormat="1" applyFont="1" applyFill="1" applyBorder="1" applyAlignment="1">
      <alignment horizontal="right" vertical="center" wrapText="1"/>
    </xf>
    <xf numFmtId="0" fontId="81" fillId="0" borderId="0" xfId="0" applyFont="1" applyFill="1" applyBorder="1" applyAlignment="1">
      <alignment horizontal="center" vertical="center"/>
    </xf>
    <xf numFmtId="0" fontId="81" fillId="0" borderId="0" xfId="0" applyFont="1" applyFill="1" applyBorder="1" applyAlignment="1">
      <alignment vertical="center"/>
    </xf>
    <xf numFmtId="1" fontId="5" fillId="0" borderId="0" xfId="245" applyNumberFormat="1" applyFont="1" applyFill="1" applyBorder="1" applyAlignment="1">
      <alignment vertical="center"/>
    </xf>
    <xf numFmtId="1" fontId="5" fillId="22" borderId="3" xfId="0" applyNumberFormat="1" applyFont="1" applyFill="1" applyBorder="1" applyAlignment="1" applyProtection="1">
      <alignment horizontal="center" vertical="center" wrapText="1"/>
      <protection locked="0"/>
    </xf>
    <xf numFmtId="167" fontId="83" fillId="0" borderId="0" xfId="0" applyNumberFormat="1" applyFont="1" applyFill="1" applyBorder="1" applyAlignment="1" applyProtection="1">
      <alignment horizontal="right" vertical="center" wrapText="1"/>
      <protection locked="0"/>
    </xf>
    <xf numFmtId="0" fontId="5" fillId="22" borderId="0" xfId="0" applyFont="1" applyFill="1" applyAlignment="1">
      <alignment vertical="center"/>
    </xf>
    <xf numFmtId="0" fontId="77" fillId="22" borderId="0" xfId="0" applyFont="1" applyFill="1" applyAlignment="1">
      <alignment horizontal="right" vertical="center"/>
    </xf>
    <xf numFmtId="49" fontId="5" fillId="22" borderId="3" xfId="0" applyNumberFormat="1" applyFont="1" applyFill="1" applyBorder="1" applyAlignment="1" applyProtection="1">
      <alignment horizontal="left" vertical="center" wrapText="1"/>
      <protection locked="0"/>
    </xf>
    <xf numFmtId="1" fontId="5" fillId="22" borderId="3" xfId="0" applyNumberFormat="1" applyFont="1" applyFill="1" applyBorder="1" applyAlignment="1">
      <alignment horizontal="center" vertical="center" wrapText="1"/>
    </xf>
    <xf numFmtId="1" fontId="5" fillId="30" borderId="3" xfId="0" applyNumberFormat="1" applyFont="1" applyFill="1" applyBorder="1" applyAlignment="1" applyProtection="1">
      <alignment horizontal="center" vertical="center" wrapText="1"/>
      <protection locked="0"/>
    </xf>
    <xf numFmtId="49" fontId="5" fillId="30" borderId="3" xfId="0" applyNumberFormat="1" applyFont="1" applyFill="1" applyBorder="1" applyAlignment="1" applyProtection="1">
      <alignment horizontal="left" vertical="center" wrapText="1"/>
      <protection locked="0"/>
    </xf>
    <xf numFmtId="1" fontId="5" fillId="30" borderId="3" xfId="0" applyNumberFormat="1" applyFont="1" applyFill="1" applyBorder="1" applyAlignment="1">
      <alignment horizontal="center" vertical="center" wrapText="1"/>
    </xf>
    <xf numFmtId="0" fontId="5" fillId="31" borderId="3" xfId="0" applyFont="1" applyFill="1" applyBorder="1" applyAlignment="1" applyProtection="1">
      <alignment horizontal="left" vertical="center" wrapText="1"/>
      <protection locked="0"/>
    </xf>
    <xf numFmtId="0" fontId="5" fillId="31" borderId="3" xfId="0" quotePrefix="1" applyFont="1" applyFill="1" applyBorder="1" applyAlignment="1">
      <alignment horizontal="center" vertical="center"/>
    </xf>
    <xf numFmtId="1" fontId="5" fillId="31" borderId="3" xfId="0" applyNumberFormat="1" applyFont="1" applyFill="1" applyBorder="1" applyAlignment="1" applyProtection="1">
      <alignment horizontal="center" vertical="center" wrapText="1"/>
      <protection locked="0"/>
    </xf>
    <xf numFmtId="1" fontId="81" fillId="31" borderId="3" xfId="0" applyNumberFormat="1" applyFont="1" applyFill="1" applyBorder="1" applyAlignment="1" applyProtection="1">
      <alignment horizontal="center" vertical="center" wrapText="1"/>
      <protection locked="0"/>
    </xf>
    <xf numFmtId="49" fontId="5" fillId="31" borderId="3" xfId="0" applyNumberFormat="1" applyFont="1" applyFill="1" applyBorder="1" applyAlignment="1" applyProtection="1">
      <alignment horizontal="left" vertical="center" wrapText="1"/>
      <protection locked="0"/>
    </xf>
    <xf numFmtId="1" fontId="5" fillId="0" borderId="3" xfId="0" applyNumberFormat="1" applyFont="1" applyFill="1" applyBorder="1" applyAlignment="1" applyProtection="1">
      <alignment horizontal="center" vertical="center" wrapText="1"/>
    </xf>
    <xf numFmtId="1" fontId="5" fillId="32"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shrinkToFit="1"/>
    </xf>
    <xf numFmtId="0" fontId="5" fillId="0" borderId="0" xfId="0" applyFont="1" applyFill="1" applyAlignment="1">
      <alignment horizontal="center" vertical="center"/>
    </xf>
    <xf numFmtId="166" fontId="4"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pplyProtection="1">
      <alignment horizontal="left" vertical="center" wrapText="1"/>
      <protection locked="0"/>
    </xf>
    <xf numFmtId="0" fontId="5" fillId="32"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0" xfId="0" applyFont="1" applyFill="1" applyBorder="1" applyAlignment="1">
      <alignment vertical="center"/>
    </xf>
    <xf numFmtId="0" fontId="5" fillId="31" borderId="3" xfId="245" applyFont="1" applyFill="1" applyBorder="1" applyAlignment="1">
      <alignment horizontal="left" vertical="center" wrapText="1"/>
    </xf>
    <xf numFmtId="0" fontId="5" fillId="31" borderId="3"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70" fillId="0" borderId="0" xfId="0" applyFont="1" applyAlignment="1" applyProtection="1">
      <alignment horizontal="left" vertical="top" wrapText="1"/>
      <protection locked="0"/>
    </xf>
    <xf numFmtId="0" fontId="71" fillId="0" borderId="0" xfId="0" applyFont="1" applyFill="1" applyBorder="1" applyAlignment="1" applyProtection="1">
      <alignment horizontal="left" vertical="center"/>
      <protection locked="0"/>
    </xf>
    <xf numFmtId="0" fontId="5" fillId="0" borderId="3" xfId="0" applyFont="1" applyFill="1" applyBorder="1" applyAlignment="1">
      <alignment horizontal="center" vertical="center"/>
    </xf>
    <xf numFmtId="0" fontId="5" fillId="0" borderId="0" xfId="0" applyFont="1" applyFill="1" applyBorder="1" applyAlignment="1">
      <alignment vertical="center"/>
    </xf>
    <xf numFmtId="49" fontId="5" fillId="0" borderId="3" xfId="0" applyNumberFormat="1" applyFont="1" applyFill="1" applyBorder="1" applyAlignment="1" applyProtection="1">
      <alignment horizontal="left" vertical="center" wrapText="1"/>
      <protection locked="0"/>
    </xf>
    <xf numFmtId="0" fontId="72" fillId="0" borderId="0" xfId="0" applyFont="1" applyAlignment="1" applyProtection="1">
      <alignment vertical="top" wrapText="1"/>
      <protection locked="0"/>
    </xf>
    <xf numFmtId="0" fontId="5"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49" fontId="5" fillId="0" borderId="3"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left" vertical="center" wrapText="1"/>
      <protection locked="0"/>
    </xf>
    <xf numFmtId="0" fontId="5" fillId="0" borderId="0" xfId="0" applyFont="1" applyFill="1" applyBorder="1" applyAlignment="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32" borderId="3" xfId="0" applyFont="1" applyFill="1" applyBorder="1" applyAlignment="1">
      <alignment horizontal="center" vertical="center"/>
    </xf>
    <xf numFmtId="49" fontId="5"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31" borderId="3" xfId="0" applyFont="1" applyFill="1" applyBorder="1" applyAlignment="1" applyProtection="1">
      <alignment horizontal="left" vertical="center" wrapText="1" shrinkToFit="1"/>
      <protection locked="0"/>
    </xf>
    <xf numFmtId="1" fontId="5" fillId="31" borderId="3" xfId="0" applyNumberFormat="1" applyFont="1" applyFill="1" applyBorder="1" applyAlignment="1">
      <alignment horizontal="center" vertical="center" wrapText="1"/>
    </xf>
    <xf numFmtId="1" fontId="81" fillId="31" borderId="3" xfId="0" applyNumberFormat="1" applyFont="1" applyFill="1" applyBorder="1" applyAlignment="1">
      <alignment horizontal="center" vertical="center" wrapText="1"/>
    </xf>
    <xf numFmtId="49" fontId="71" fillId="0" borderId="3" xfId="0" applyNumberFormat="1" applyFont="1" applyFill="1" applyBorder="1" applyAlignment="1">
      <alignment vertical="center" wrapText="1"/>
    </xf>
    <xf numFmtId="49" fontId="5" fillId="0" borderId="3" xfId="0" applyNumberFormat="1" applyFont="1" applyFill="1" applyBorder="1" applyAlignment="1" applyProtection="1">
      <alignment horizontal="left" vertical="center" wrapText="1"/>
      <protection locked="0"/>
    </xf>
    <xf numFmtId="49" fontId="5" fillId="0" borderId="3"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4" fillId="0" borderId="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245" applyFont="1" applyFill="1" applyBorder="1" applyAlignment="1">
      <alignment horizontal="center" vertical="center" wrapText="1"/>
    </xf>
    <xf numFmtId="0" fontId="5" fillId="0" borderId="0" xfId="0" applyFont="1" applyFill="1" applyBorder="1" applyAlignment="1">
      <alignment vertical="center"/>
    </xf>
    <xf numFmtId="1" fontId="4" fillId="29" borderId="3"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xf>
    <xf numFmtId="0" fontId="5" fillId="0" borderId="0" xfId="0" applyFont="1" applyFill="1" applyBorder="1" applyAlignment="1">
      <alignment vertical="center"/>
    </xf>
    <xf numFmtId="49" fontId="5" fillId="0" borderId="3" xfId="0" applyNumberFormat="1" applyFont="1" applyFill="1" applyBorder="1" applyAlignment="1" applyProtection="1">
      <alignment horizontal="left" vertical="center" wrapText="1"/>
      <protection locked="0"/>
    </xf>
    <xf numFmtId="1" fontId="72"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3" xfId="0" applyFont="1" applyFill="1" applyBorder="1" applyAlignment="1">
      <alignment horizontal="center" vertical="center"/>
    </xf>
    <xf numFmtId="0" fontId="71" fillId="0" borderId="15" xfId="0" applyFont="1" applyFill="1" applyBorder="1" applyAlignment="1" applyProtection="1">
      <alignment horizontal="left" vertical="center" wrapText="1"/>
      <protection locked="0"/>
    </xf>
    <xf numFmtId="0" fontId="70" fillId="0" borderId="0" xfId="0" applyFont="1" applyAlignment="1" applyProtection="1">
      <alignment horizontal="left" vertical="top" wrapText="1"/>
      <protection locked="0"/>
    </xf>
    <xf numFmtId="0" fontId="5" fillId="0" borderId="0" xfId="0" applyFont="1" applyFill="1" applyBorder="1" applyAlignment="1" applyProtection="1">
      <alignment horizontal="left" vertical="center" wrapText="1"/>
      <protection locked="0"/>
    </xf>
    <xf numFmtId="0" fontId="72" fillId="0" borderId="0" xfId="0" applyFont="1" applyAlignment="1" applyProtection="1">
      <alignment horizontal="left" vertical="top" wrapText="1"/>
      <protection locked="0"/>
    </xf>
    <xf numFmtId="0" fontId="72" fillId="0" borderId="0" xfId="0" applyFont="1" applyAlignment="1" applyProtection="1">
      <alignment horizontal="left" wrapText="1"/>
      <protection locked="0"/>
    </xf>
    <xf numFmtId="0" fontId="71" fillId="0" borderId="0" xfId="0" applyFont="1" applyFill="1" applyBorder="1" applyAlignment="1" applyProtection="1">
      <alignment horizontal="left" vertical="center"/>
      <protection locked="0"/>
    </xf>
    <xf numFmtId="0" fontId="84" fillId="0" borderId="0" xfId="0" applyFont="1" applyAlignment="1" applyProtection="1">
      <alignment horizontal="left" vertical="top" wrapText="1"/>
      <protection locked="0"/>
    </xf>
    <xf numFmtId="0" fontId="71" fillId="0" borderId="0" xfId="0" applyFont="1" applyFill="1" applyBorder="1" applyAlignment="1" applyProtection="1">
      <alignment horizontal="left" vertical="center" wrapText="1"/>
      <protection locked="0"/>
    </xf>
    <xf numFmtId="0" fontId="71" fillId="0" borderId="0" xfId="0" applyFont="1" applyFill="1" applyBorder="1" applyAlignment="1" applyProtection="1">
      <alignment horizontal="center" vertical="center" wrapText="1"/>
      <protection locked="0"/>
    </xf>
    <xf numFmtId="0" fontId="71" fillId="0" borderId="16" xfId="0" applyFont="1" applyFill="1" applyBorder="1" applyAlignment="1" applyProtection="1">
      <alignment horizontal="left" vertical="center" wrapText="1"/>
      <protection locked="0"/>
    </xf>
    <xf numFmtId="0" fontId="71" fillId="0" borderId="14" xfId="0" applyFont="1" applyFill="1" applyBorder="1" applyAlignment="1" applyProtection="1">
      <alignment horizontal="left" vertical="center" wrapText="1"/>
      <protection locked="0"/>
    </xf>
    <xf numFmtId="0" fontId="74" fillId="0" borderId="15" xfId="0" applyFont="1" applyBorder="1" applyAlignment="1" applyProtection="1">
      <alignment horizontal="left" vertical="center" wrapText="1"/>
      <protection locked="0"/>
    </xf>
    <xf numFmtId="0" fontId="74" fillId="0" borderId="16" xfId="0" applyFont="1" applyBorder="1" applyAlignment="1" applyProtection="1">
      <alignment horizontal="left" vertical="center" wrapText="1"/>
      <protection locked="0"/>
    </xf>
    <xf numFmtId="49" fontId="71" fillId="0" borderId="15" xfId="0" applyNumberFormat="1" applyFont="1" applyFill="1" applyBorder="1" applyAlignment="1" applyProtection="1">
      <alignment horizontal="left" vertical="center" wrapText="1"/>
      <protection locked="0"/>
    </xf>
    <xf numFmtId="0" fontId="86" fillId="0" borderId="0"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5" fillId="0" borderId="3"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237" applyNumberFormat="1" applyFont="1" applyFill="1" applyBorder="1" applyAlignment="1" applyProtection="1">
      <alignment horizontal="center" vertical="center" wrapText="1"/>
    </xf>
    <xf numFmtId="167" fontId="5" fillId="0" borderId="0" xfId="0" applyNumberFormat="1" applyFont="1" applyFill="1" applyBorder="1" applyAlignment="1" applyProtection="1">
      <alignment horizontal="center" vertical="center" wrapText="1"/>
      <protection locked="0"/>
    </xf>
    <xf numFmtId="167" fontId="5" fillId="0" borderId="0" xfId="0" quotePrefix="1"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xf>
    <xf numFmtId="0" fontId="5" fillId="0" borderId="17" xfId="0" applyFont="1" applyFill="1" applyBorder="1" applyAlignment="1" applyProtection="1">
      <alignment horizontal="center" vertical="center" wrapText="1" shrinkToFit="1"/>
    </xf>
    <xf numFmtId="0" fontId="5" fillId="0" borderId="18" xfId="0" applyFont="1" applyFill="1" applyBorder="1" applyAlignment="1" applyProtection="1">
      <alignment horizontal="center" vertical="center" wrapText="1" shrinkToFit="1"/>
    </xf>
    <xf numFmtId="0" fontId="76" fillId="0" borderId="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xf>
    <xf numFmtId="0" fontId="4" fillId="0" borderId="15" xfId="0" applyFont="1" applyFill="1" applyBorder="1" applyAlignment="1" applyProtection="1">
      <alignment horizontal="center"/>
    </xf>
    <xf numFmtId="0" fontId="4" fillId="0" borderId="16" xfId="0" applyFont="1" applyFill="1" applyBorder="1" applyAlignment="1" applyProtection="1">
      <alignment horizontal="center"/>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left" vertical="center"/>
      <protection locked="0"/>
    </xf>
    <xf numFmtId="0" fontId="5"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5" fillId="0" borderId="3" xfId="0" applyFont="1" applyFill="1" applyBorder="1" applyAlignment="1">
      <alignment horizontal="center" vertical="center"/>
    </xf>
    <xf numFmtId="167" fontId="5" fillId="0" borderId="0" xfId="0" applyNumberFormat="1" applyFont="1" applyFill="1" applyBorder="1" applyAlignment="1" applyProtection="1">
      <alignment horizontal="left" vertical="center" wrapText="1"/>
      <protection locked="0"/>
    </xf>
    <xf numFmtId="0" fontId="81" fillId="0" borderId="3" xfId="0"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4" fillId="0" borderId="0" xfId="245" applyFont="1" applyFill="1" applyBorder="1" applyAlignment="1">
      <alignment horizontal="center" vertical="center"/>
    </xf>
    <xf numFmtId="0" fontId="5" fillId="0" borderId="3" xfId="245"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4" fillId="0" borderId="14" xfId="245" applyFont="1" applyFill="1" applyBorder="1" applyAlignment="1">
      <alignment horizontal="center" vertical="center" wrapText="1"/>
    </xf>
    <xf numFmtId="0" fontId="4" fillId="0" borderId="15" xfId="245" applyFont="1" applyFill="1" applyBorder="1" applyAlignment="1">
      <alignment horizontal="center" vertical="center" wrapText="1"/>
    </xf>
    <xf numFmtId="0" fontId="4" fillId="0" borderId="16" xfId="245" applyFont="1" applyFill="1" applyBorder="1" applyAlignment="1">
      <alignment horizontal="center" vertical="center" wrapText="1"/>
    </xf>
    <xf numFmtId="167" fontId="5" fillId="0" borderId="0" xfId="0" quotePrefix="1" applyNumberFormat="1"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5" fillId="0" borderId="17" xfId="245" applyFont="1" applyFill="1" applyBorder="1" applyAlignment="1">
      <alignment horizontal="center" vertical="center" wrapText="1"/>
    </xf>
    <xf numFmtId="0" fontId="5" fillId="0" borderId="18" xfId="245" applyFont="1" applyFill="1" applyBorder="1" applyAlignment="1">
      <alignment horizontal="center" vertical="center" wrapText="1"/>
    </xf>
    <xf numFmtId="0" fontId="10" fillId="0" borderId="3" xfId="0" applyFont="1" applyFill="1" applyBorder="1" applyAlignment="1">
      <alignment horizontal="center" vertical="center" wrapText="1" shrinkToFit="1"/>
    </xf>
    <xf numFmtId="0" fontId="78" fillId="0" borderId="0" xfId="0" applyFont="1" applyFill="1" applyBorder="1" applyAlignment="1" applyProtection="1">
      <alignment horizontal="center" vertical="center"/>
      <protection locked="0"/>
    </xf>
    <xf numFmtId="0" fontId="5" fillId="0" borderId="0" xfId="0" applyFont="1" applyFill="1" applyBorder="1" applyAlignment="1">
      <alignment vertical="center"/>
    </xf>
    <xf numFmtId="0" fontId="4" fillId="0" borderId="0" xfId="237" applyNumberFormat="1" applyFont="1" applyFill="1" applyBorder="1" applyAlignment="1">
      <alignment horizontal="center" vertical="center" wrapText="1"/>
    </xf>
    <xf numFmtId="0" fontId="5" fillId="0" borderId="17" xfId="237" applyNumberFormat="1" applyFont="1" applyFill="1" applyBorder="1" applyAlignment="1">
      <alignment horizontal="center" vertical="center" wrapText="1"/>
    </xf>
    <xf numFmtId="0" fontId="5" fillId="0" borderId="18" xfId="237" applyNumberFormat="1" applyFont="1" applyFill="1" applyBorder="1" applyAlignment="1">
      <alignment horizontal="center" vertical="center" wrapText="1"/>
    </xf>
    <xf numFmtId="0" fontId="5" fillId="0" borderId="17" xfId="0" applyFont="1" applyFill="1" applyBorder="1" applyAlignment="1">
      <alignment horizontal="center" vertical="center" wrapText="1" shrinkToFit="1"/>
    </xf>
    <xf numFmtId="0" fontId="5" fillId="0" borderId="18" xfId="0" applyFont="1" applyFill="1" applyBorder="1" applyAlignment="1">
      <alignment horizontal="center" vertical="center" wrapText="1" shrinkToFit="1"/>
    </xf>
    <xf numFmtId="0" fontId="5" fillId="0" borderId="3" xfId="0" applyFont="1" applyFill="1" applyBorder="1" applyAlignment="1" applyProtection="1">
      <alignment horizontal="left" vertical="center" wrapText="1"/>
    </xf>
    <xf numFmtId="176" fontId="5" fillId="0" borderId="14" xfId="0" applyNumberFormat="1" applyFont="1" applyFill="1" applyBorder="1" applyAlignment="1" applyProtection="1">
      <alignment horizontal="center" vertical="center" wrapText="1"/>
    </xf>
    <xf numFmtId="176" fontId="5" fillId="0" borderId="16" xfId="0" applyNumberFormat="1" applyFont="1" applyFill="1" applyBorder="1" applyAlignment="1" applyProtection="1">
      <alignment horizontal="center" vertical="center" wrapText="1"/>
    </xf>
    <xf numFmtId="175" fontId="5" fillId="29" borderId="14" xfId="0" applyNumberFormat="1" applyFont="1" applyFill="1" applyBorder="1" applyAlignment="1" applyProtection="1">
      <alignment horizontal="center" vertical="center" wrapText="1"/>
    </xf>
    <xf numFmtId="175" fontId="5" fillId="29" borderId="16" xfId="0" applyNumberFormat="1" applyFont="1" applyFill="1" applyBorder="1" applyAlignment="1" applyProtection="1">
      <alignment horizontal="center" vertical="center" wrapText="1"/>
    </xf>
    <xf numFmtId="0" fontId="4" fillId="30" borderId="14" xfId="0" applyFont="1" applyFill="1" applyBorder="1" applyAlignment="1" applyProtection="1">
      <alignment horizontal="left" vertical="center" wrapText="1"/>
    </xf>
    <xf numFmtId="0" fontId="4" fillId="30" borderId="15" xfId="0" applyFont="1" applyFill="1" applyBorder="1" applyAlignment="1" applyProtection="1">
      <alignment horizontal="left" vertical="center" wrapText="1"/>
    </xf>
    <xf numFmtId="0" fontId="4" fillId="30" borderId="16" xfId="0" applyFont="1" applyFill="1" applyBorder="1" applyAlignment="1" applyProtection="1">
      <alignment horizontal="left" vertical="center" wrapText="1"/>
    </xf>
    <xf numFmtId="0" fontId="4" fillId="0" borderId="0" xfId="0" applyFont="1" applyFill="1" applyAlignment="1">
      <alignment horizontal="center" vertical="center"/>
    </xf>
    <xf numFmtId="0" fontId="4" fillId="0" borderId="0" xfId="0" applyFont="1" applyFill="1" applyAlignment="1" applyProtection="1">
      <alignment horizontal="center" vertical="center"/>
      <protection locked="0"/>
    </xf>
    <xf numFmtId="0" fontId="5" fillId="0" borderId="0" xfId="0" applyFont="1" applyFill="1" applyAlignment="1">
      <alignment vertical="center" wrapText="1"/>
    </xf>
    <xf numFmtId="0" fontId="10" fillId="0" borderId="0" xfId="0" applyFont="1" applyFill="1" applyBorder="1" applyAlignment="1" applyProtection="1">
      <alignment horizontal="center" vertical="center"/>
      <protection locked="0"/>
    </xf>
    <xf numFmtId="0" fontId="4" fillId="0" borderId="0" xfId="0" applyFont="1" applyFill="1" applyBorder="1" applyAlignment="1">
      <alignment vertical="center" wrapText="1"/>
    </xf>
    <xf numFmtId="3" fontId="5" fillId="29" borderId="14" xfId="0" applyNumberFormat="1" applyFont="1" applyFill="1" applyBorder="1" applyAlignment="1" applyProtection="1">
      <alignment horizontal="center" vertical="center" wrapText="1"/>
    </xf>
    <xf numFmtId="3" fontId="5" fillId="29" borderId="16" xfId="0" applyNumberFormat="1" applyFont="1" applyFill="1" applyBorder="1" applyAlignment="1" applyProtection="1">
      <alignment horizontal="center" vertical="center" wrapText="1"/>
    </xf>
    <xf numFmtId="3" fontId="5" fillId="0" borderId="14" xfId="0" applyNumberFormat="1" applyFont="1" applyFill="1" applyBorder="1" applyAlignment="1" applyProtection="1">
      <alignment horizontal="center" vertical="center" wrapText="1"/>
    </xf>
    <xf numFmtId="3" fontId="5" fillId="0" borderId="16" xfId="0" applyNumberFormat="1" applyFont="1" applyFill="1" applyBorder="1" applyAlignment="1" applyProtection="1">
      <alignment horizontal="center" vertical="center" wrapText="1"/>
    </xf>
    <xf numFmtId="0" fontId="4" fillId="30" borderId="3" xfId="0" applyFont="1" applyFill="1" applyBorder="1" applyAlignment="1" applyProtection="1">
      <alignment horizontal="left" vertical="center" wrapText="1"/>
    </xf>
    <xf numFmtId="3" fontId="5" fillId="22" borderId="14" xfId="0" applyNumberFormat="1" applyFont="1" applyFill="1" applyBorder="1" applyAlignment="1" applyProtection="1">
      <alignment horizontal="center" vertical="center" wrapText="1"/>
    </xf>
    <xf numFmtId="3" fontId="5" fillId="22" borderId="16" xfId="0" applyNumberFormat="1" applyFont="1" applyFill="1" applyBorder="1" applyAlignment="1" applyProtection="1">
      <alignment horizontal="center"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justify" vertical="center" wrapText="1" shrinkToFit="1"/>
    </xf>
    <xf numFmtId="49" fontId="5" fillId="0" borderId="3" xfId="0" applyNumberFormat="1" applyFont="1" applyFill="1" applyBorder="1" applyAlignment="1" applyProtection="1">
      <alignment horizontal="left" vertical="center" wrapText="1"/>
      <protection locked="0"/>
    </xf>
    <xf numFmtId="49" fontId="5" fillId="0" borderId="14" xfId="0" applyNumberFormat="1" applyFont="1" applyFill="1" applyBorder="1" applyAlignment="1" applyProtection="1">
      <alignment horizontal="left" vertical="center" wrapText="1"/>
      <protection locked="0"/>
    </xf>
    <xf numFmtId="49" fontId="5" fillId="0" borderId="15" xfId="0"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49" fontId="5" fillId="0" borderId="16" xfId="0" applyNumberFormat="1" applyFont="1" applyFill="1" applyBorder="1" applyAlignment="1" applyProtection="1">
      <alignment horizontal="left"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3" xfId="0" applyNumberFormat="1" applyFont="1" applyFill="1" applyBorder="1" applyAlignment="1" applyProtection="1">
      <alignment horizontal="center" vertical="center" wrapText="1"/>
      <protection locked="0"/>
    </xf>
    <xf numFmtId="3" fontId="5" fillId="0" borderId="3" xfId="0" applyNumberFormat="1" applyFont="1" applyFill="1" applyBorder="1" applyAlignment="1">
      <alignment horizontal="center" vertical="center"/>
    </xf>
    <xf numFmtId="0" fontId="5" fillId="0" borderId="14" xfId="0" applyNumberFormat="1" applyFont="1" applyFill="1" applyBorder="1" applyAlignment="1" applyProtection="1">
      <alignment horizontal="center" vertical="center" wrapText="1"/>
      <protection locked="0"/>
    </xf>
    <xf numFmtId="0" fontId="5" fillId="0" borderId="16" xfId="0" applyNumberFormat="1" applyFont="1" applyFill="1" applyBorder="1" applyAlignment="1" applyProtection="1">
      <alignment horizontal="center" vertical="center" wrapText="1"/>
      <protection locked="0"/>
    </xf>
    <xf numFmtId="0" fontId="5" fillId="0" borderId="15" xfId="0" applyNumberFormat="1" applyFont="1" applyFill="1" applyBorder="1" applyAlignment="1" applyProtection="1">
      <alignment horizontal="center" vertical="center" wrapText="1"/>
      <protection locked="0"/>
    </xf>
    <xf numFmtId="176" fontId="5" fillId="0" borderId="3" xfId="0" applyNumberFormat="1" applyFont="1" applyFill="1" applyBorder="1" applyAlignment="1" applyProtection="1">
      <alignment horizontal="center" vertical="center" wrapText="1"/>
      <protection locked="0"/>
    </xf>
    <xf numFmtId="176" fontId="5" fillId="0" borderId="14" xfId="0" applyNumberFormat="1" applyFont="1" applyFill="1" applyBorder="1" applyAlignment="1" applyProtection="1">
      <alignment horizontal="center" vertical="center" wrapText="1"/>
      <protection locked="0"/>
    </xf>
    <xf numFmtId="176" fontId="5" fillId="0" borderId="15" xfId="0" applyNumberFormat="1" applyFont="1" applyFill="1" applyBorder="1" applyAlignment="1" applyProtection="1">
      <alignment horizontal="center" vertical="center" wrapText="1"/>
      <protection locked="0"/>
    </xf>
    <xf numFmtId="176" fontId="5" fillId="0" borderId="16"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176" fontId="4" fillId="0" borderId="3"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protection locked="0"/>
    </xf>
    <xf numFmtId="0" fontId="5" fillId="29" borderId="14" xfId="0" applyNumberFormat="1" applyFont="1" applyFill="1" applyBorder="1" applyAlignment="1">
      <alignment horizontal="center" vertical="center" wrapText="1"/>
    </xf>
    <xf numFmtId="0" fontId="5" fillId="29"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3" xfId="0" applyFont="1" applyFill="1" applyBorder="1" applyAlignment="1" applyProtection="1">
      <alignment horizontal="left" vertical="center" wrapText="1"/>
    </xf>
    <xf numFmtId="49" fontId="5" fillId="0" borderId="3" xfId="0" applyNumberFormat="1" applyFont="1" applyFill="1" applyBorder="1" applyAlignment="1">
      <alignment horizontal="left" vertical="center" wrapText="1"/>
    </xf>
    <xf numFmtId="0" fontId="0" fillId="0" borderId="0" xfId="0" applyAlignment="1">
      <alignment horizontal="left" vertical="center"/>
    </xf>
    <xf numFmtId="0" fontId="5" fillId="0" borderId="0" xfId="0" applyFont="1" applyFill="1" applyBorder="1" applyAlignment="1">
      <alignment horizontal="center"/>
    </xf>
    <xf numFmtId="0" fontId="78" fillId="0" borderId="0" xfId="0" applyFont="1" applyFill="1" applyBorder="1" applyAlignment="1">
      <alignment horizontal="center" vertical="center" wrapText="1"/>
    </xf>
    <xf numFmtId="0" fontId="79" fillId="0" borderId="0" xfId="0" applyFont="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29" borderId="3"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right" vertical="center" wrapText="1"/>
    </xf>
    <xf numFmtId="0" fontId="0" fillId="0" borderId="0" xfId="0" applyAlignment="1">
      <alignment horizontal="right" vertical="center" wrapText="1"/>
    </xf>
    <xf numFmtId="3" fontId="5" fillId="0" borderId="3" xfId="0" applyNumberFormat="1" applyFont="1" applyFill="1" applyBorder="1" applyAlignment="1">
      <alignment horizontal="center" vertical="center" wrapText="1"/>
    </xf>
    <xf numFmtId="174" fontId="10" fillId="0" borderId="3"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49" fontId="10" fillId="0" borderId="3" xfId="0" applyNumberFormat="1" applyFont="1" applyFill="1" applyBorder="1" applyAlignment="1">
      <alignment horizontal="left" vertical="center" wrapText="1"/>
    </xf>
    <xf numFmtId="0" fontId="10" fillId="29"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49" fontId="71" fillId="0" borderId="14" xfId="0" applyNumberFormat="1" applyFont="1" applyFill="1" applyBorder="1" applyAlignment="1">
      <alignment horizontal="left" vertical="center" wrapText="1"/>
    </xf>
    <xf numFmtId="49" fontId="71" fillId="0" borderId="15" xfId="0" applyNumberFormat="1" applyFont="1" applyFill="1" applyBorder="1" applyAlignment="1">
      <alignment horizontal="left" vertical="center" wrapText="1"/>
    </xf>
    <xf numFmtId="49" fontId="71" fillId="0" borderId="16" xfId="0" applyNumberFormat="1"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1" fontId="71" fillId="0" borderId="14" xfId="0" applyNumberFormat="1" applyFont="1" applyFill="1" applyBorder="1" applyAlignment="1">
      <alignment horizontal="center" vertical="center" wrapText="1"/>
    </xf>
    <xf numFmtId="1" fontId="71" fillId="0" borderId="15" xfId="0" applyNumberFormat="1" applyFont="1" applyFill="1" applyBorder="1" applyAlignment="1">
      <alignment horizontal="center" vertical="center" wrapText="1"/>
    </xf>
    <xf numFmtId="1" fontId="71" fillId="0" borderId="16" xfId="0" applyNumberFormat="1"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71" fillId="0" borderId="14"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16" xfId="0" applyFont="1" applyFill="1" applyBorder="1" applyAlignment="1">
      <alignment horizontal="center" vertical="center" wrapText="1"/>
    </xf>
    <xf numFmtId="1" fontId="71" fillId="29" borderId="14" xfId="0" applyNumberFormat="1" applyFont="1" applyFill="1" applyBorder="1" applyAlignment="1">
      <alignment horizontal="center" vertical="center" wrapText="1"/>
    </xf>
    <xf numFmtId="1" fontId="71" fillId="29" borderId="15" xfId="0" applyNumberFormat="1" applyFont="1" applyFill="1" applyBorder="1" applyAlignment="1">
      <alignment horizontal="center" vertical="center" wrapText="1"/>
    </xf>
    <xf numFmtId="1" fontId="71" fillId="29" borderId="16" xfId="0" applyNumberFormat="1"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1" fontId="10" fillId="0" borderId="14" xfId="0" applyNumberFormat="1" applyFont="1" applyFill="1" applyBorder="1" applyAlignment="1">
      <alignment horizontal="center" vertical="center" wrapText="1"/>
    </xf>
    <xf numFmtId="1" fontId="10" fillId="0" borderId="15" xfId="0" applyNumberFormat="1" applyFont="1" applyFill="1" applyBorder="1" applyAlignment="1">
      <alignment horizontal="center" vertical="center" wrapText="1"/>
    </xf>
    <xf numFmtId="1" fontId="10" fillId="0" borderId="16" xfId="0" applyNumberFormat="1" applyFont="1" applyFill="1" applyBorder="1" applyAlignment="1">
      <alignment horizontal="center" vertical="center" wrapText="1"/>
    </xf>
    <xf numFmtId="1" fontId="5" fillId="29" borderId="14" xfId="0" applyNumberFormat="1" applyFont="1" applyFill="1" applyBorder="1" applyAlignment="1">
      <alignment horizontal="center" vertical="center" wrapText="1"/>
    </xf>
    <xf numFmtId="1" fontId="5" fillId="29" borderId="15" xfId="0" applyNumberFormat="1" applyFont="1" applyFill="1" applyBorder="1" applyAlignment="1">
      <alignment horizontal="center" vertical="center" wrapText="1"/>
    </xf>
    <xf numFmtId="1" fontId="5" fillId="29" borderId="16"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shrinkToFit="1"/>
    </xf>
    <xf numFmtId="0" fontId="5" fillId="0" borderId="15" xfId="0" applyFont="1" applyFill="1" applyBorder="1" applyAlignment="1">
      <alignment horizontal="center" vertical="center" wrapText="1" shrinkToFit="1"/>
    </xf>
    <xf numFmtId="0" fontId="5" fillId="0" borderId="16" xfId="0" applyFont="1" applyFill="1" applyBorder="1" applyAlignment="1">
      <alignment horizontal="center" vertical="center" wrapText="1" shrinkToFit="1"/>
    </xf>
    <xf numFmtId="1" fontId="10" fillId="29" borderId="14" xfId="0" applyNumberFormat="1" applyFont="1" applyFill="1" applyBorder="1" applyAlignment="1">
      <alignment horizontal="center" vertical="center" wrapText="1"/>
    </xf>
    <xf numFmtId="1" fontId="10" fillId="29" borderId="15" xfId="0" applyNumberFormat="1" applyFont="1" applyFill="1" applyBorder="1" applyAlignment="1">
      <alignment horizontal="center" vertical="center" wrapText="1"/>
    </xf>
    <xf numFmtId="1" fontId="10" fillId="29" borderId="16" xfId="0" applyNumberFormat="1" applyFont="1" applyFill="1" applyBorder="1" applyAlignment="1">
      <alignment horizontal="center" vertical="center" wrapText="1"/>
    </xf>
    <xf numFmtId="3" fontId="71" fillId="0" borderId="14" xfId="0" applyNumberFormat="1" applyFont="1" applyFill="1" applyBorder="1" applyAlignment="1">
      <alignment horizontal="left" vertical="center" wrapText="1"/>
    </xf>
    <xf numFmtId="3" fontId="71" fillId="0" borderId="15" xfId="0" applyNumberFormat="1" applyFont="1" applyFill="1" applyBorder="1" applyAlignment="1">
      <alignment horizontal="left" vertical="center" wrapText="1"/>
    </xf>
    <xf numFmtId="3" fontId="71" fillId="0" borderId="16" xfId="0" applyNumberFormat="1" applyFont="1" applyFill="1" applyBorder="1" applyAlignment="1">
      <alignment horizontal="left" vertical="center" wrapText="1"/>
    </xf>
    <xf numFmtId="49" fontId="71" fillId="0" borderId="3" xfId="0" applyNumberFormat="1" applyFont="1" applyFill="1" applyBorder="1" applyAlignment="1">
      <alignment horizontal="left" vertical="center" wrapText="1"/>
    </xf>
    <xf numFmtId="0" fontId="71" fillId="0" borderId="14" xfId="0" applyFont="1" applyFill="1" applyBorder="1" applyAlignment="1">
      <alignment horizontal="left" vertical="center" wrapText="1"/>
    </xf>
    <xf numFmtId="0" fontId="71" fillId="0" borderId="15" xfId="0" applyFont="1" applyFill="1" applyBorder="1" applyAlignment="1">
      <alignment horizontal="left" vertical="center" wrapText="1"/>
    </xf>
    <xf numFmtId="0" fontId="71" fillId="0" borderId="16" xfId="0" applyFont="1" applyFill="1" applyBorder="1" applyAlignment="1">
      <alignment horizontal="left" vertical="center" wrapText="1"/>
    </xf>
  </cellXfs>
  <cellStyles count="353">
    <cellStyle name="_Fakt_2" xfId="1"/>
    <cellStyle name="_rozhufrovka 2009" xfId="2"/>
    <cellStyle name="_АТиСТ 5а МТР липень 2008" xfId="3"/>
    <cellStyle name="_ПРГК сводний_" xfId="4"/>
    <cellStyle name="_УТГ" xfId="5"/>
    <cellStyle name="_Феодосия 5а МТР липень 2008" xfId="6"/>
    <cellStyle name="_ХТГ довідка." xfId="7"/>
    <cellStyle name="_Шебелинка 5а МТР липень 2008" xfId="8"/>
    <cellStyle name="20% - Accent1" xfId="9"/>
    <cellStyle name="20% - Accent2" xfId="10"/>
    <cellStyle name="20% - Accent3" xfId="11"/>
    <cellStyle name="20% - Accent4" xfId="12"/>
    <cellStyle name="20% - Accent5" xfId="13"/>
    <cellStyle name="20% - Accent6" xfId="14"/>
    <cellStyle name="20% - Акцент1 2" xfId="15"/>
    <cellStyle name="20% - Акцент1 3" xfId="16"/>
    <cellStyle name="20% - Акцент2 2" xfId="17"/>
    <cellStyle name="20% - Акцент2 3" xfId="18"/>
    <cellStyle name="20% - Акцент3 2" xfId="19"/>
    <cellStyle name="20% - Акцент3 3" xfId="20"/>
    <cellStyle name="20% - Акцент4 2" xfId="21"/>
    <cellStyle name="20% - Акцент4 3" xfId="22"/>
    <cellStyle name="20% - Акцент5 2" xfId="23"/>
    <cellStyle name="20% - Акцент5 3" xfId="24"/>
    <cellStyle name="20% - Акцент6 2" xfId="25"/>
    <cellStyle name="20% - Акцент6 3" xfId="26"/>
    <cellStyle name="40% - Accent1" xfId="27"/>
    <cellStyle name="40% - Accent2" xfId="28"/>
    <cellStyle name="40% - Accent3" xfId="29"/>
    <cellStyle name="40% - Accent4" xfId="30"/>
    <cellStyle name="40% - Accent5" xfId="31"/>
    <cellStyle name="40% - Accent6" xfId="32"/>
    <cellStyle name="40% - Акцент1 2" xfId="33"/>
    <cellStyle name="40% - Акцент1 3" xfId="34"/>
    <cellStyle name="40% - Акцент2 2" xfId="35"/>
    <cellStyle name="40% - Акцент2 3" xfId="36"/>
    <cellStyle name="40% - Акцент3 2" xfId="37"/>
    <cellStyle name="40% - Акцент3 3" xfId="38"/>
    <cellStyle name="40% - Акцент4 2" xfId="39"/>
    <cellStyle name="40% - Акцент4 3" xfId="40"/>
    <cellStyle name="40% - Акцент5 2" xfId="41"/>
    <cellStyle name="40% - Акцент5 3" xfId="42"/>
    <cellStyle name="40% - Акцент6 2" xfId="43"/>
    <cellStyle name="40% - Акцент6 3" xfId="44"/>
    <cellStyle name="60% - Accent1" xfId="45"/>
    <cellStyle name="60% - Accent2" xfId="46"/>
    <cellStyle name="60% - Accent3" xfId="47"/>
    <cellStyle name="60% - Accent4" xfId="48"/>
    <cellStyle name="60% - Accent5" xfId="49"/>
    <cellStyle name="60% - Accent6" xfId="50"/>
    <cellStyle name="60% - Акцент1 2" xfId="51"/>
    <cellStyle name="60% - Акцент1 3" xfId="52"/>
    <cellStyle name="60% - Акцент2 2" xfId="53"/>
    <cellStyle name="60% - Акцент2 3" xfId="54"/>
    <cellStyle name="60% - Акцент3 2" xfId="55"/>
    <cellStyle name="60% - Акцент3 3" xfId="56"/>
    <cellStyle name="60% - Акцент4 2" xfId="57"/>
    <cellStyle name="60% - Акцент4 3" xfId="58"/>
    <cellStyle name="60% - Акцент5 2" xfId="59"/>
    <cellStyle name="60% - Акцент5 3" xfId="60"/>
    <cellStyle name="60% - Акцент6 2" xfId="61"/>
    <cellStyle name="60% - Акцент6 3" xfId="62"/>
    <cellStyle name="Accent1" xfId="63"/>
    <cellStyle name="Accent2" xfId="64"/>
    <cellStyle name="Accent3" xfId="65"/>
    <cellStyle name="Accent4" xfId="66"/>
    <cellStyle name="Accent5" xfId="67"/>
    <cellStyle name="Accent6" xfId="68"/>
    <cellStyle name="Bad" xfId="69"/>
    <cellStyle name="Calculation" xfId="70"/>
    <cellStyle name="Check Cell" xfId="71"/>
    <cellStyle name="Column-Header" xfId="72"/>
    <cellStyle name="Column-Header 2" xfId="73"/>
    <cellStyle name="Column-Header 3" xfId="74"/>
    <cellStyle name="Column-Header 4" xfId="75"/>
    <cellStyle name="Column-Header 5" xfId="76"/>
    <cellStyle name="Column-Header 6" xfId="77"/>
    <cellStyle name="Column-Header 7" xfId="78"/>
    <cellStyle name="Column-Header 7 2" xfId="79"/>
    <cellStyle name="Column-Header 8" xfId="80"/>
    <cellStyle name="Column-Header 8 2" xfId="81"/>
    <cellStyle name="Column-Header 9" xfId="82"/>
    <cellStyle name="Column-Header 9 2" xfId="83"/>
    <cellStyle name="Column-Header_Zvit rux-koshtiv 2010 Департамент " xfId="84"/>
    <cellStyle name="Comma_2005_03_15-Финансовый_БГ" xfId="85"/>
    <cellStyle name="Define-Column" xfId="86"/>
    <cellStyle name="Define-Column 10" xfId="87"/>
    <cellStyle name="Define-Column 2" xfId="88"/>
    <cellStyle name="Define-Column 3" xfId="89"/>
    <cellStyle name="Define-Column 4" xfId="90"/>
    <cellStyle name="Define-Column 5" xfId="91"/>
    <cellStyle name="Define-Column 6" xfId="92"/>
    <cellStyle name="Define-Column 7" xfId="93"/>
    <cellStyle name="Define-Column 7 2" xfId="94"/>
    <cellStyle name="Define-Column 7 3" xfId="95"/>
    <cellStyle name="Define-Column 8" xfId="96"/>
    <cellStyle name="Define-Column 8 2" xfId="97"/>
    <cellStyle name="Define-Column 8 3" xfId="98"/>
    <cellStyle name="Define-Column 9" xfId="99"/>
    <cellStyle name="Define-Column 9 2" xfId="100"/>
    <cellStyle name="Define-Column 9 3" xfId="101"/>
    <cellStyle name="Define-Column_Zvit rux-koshtiv 2010 Департамент " xfId="102"/>
    <cellStyle name="Explanatory Text" xfId="103"/>
    <cellStyle name="FS10" xfId="104"/>
    <cellStyle name="Good" xfId="105"/>
    <cellStyle name="Heading 1" xfId="106"/>
    <cellStyle name="Heading 2" xfId="107"/>
    <cellStyle name="Heading 3" xfId="108"/>
    <cellStyle name="Heading 4" xfId="109"/>
    <cellStyle name="Hyperlink 2" xfId="110"/>
    <cellStyle name="Input" xfId="111"/>
    <cellStyle name="Level0" xfId="112"/>
    <cellStyle name="Level0 10" xfId="113"/>
    <cellStyle name="Level0 2" xfId="114"/>
    <cellStyle name="Level0 2 2" xfId="115"/>
    <cellStyle name="Level0 3" xfId="116"/>
    <cellStyle name="Level0 3 2" xfId="117"/>
    <cellStyle name="Level0 4" xfId="118"/>
    <cellStyle name="Level0 4 2" xfId="119"/>
    <cellStyle name="Level0 5" xfId="120"/>
    <cellStyle name="Level0 6" xfId="121"/>
    <cellStyle name="Level0 7" xfId="122"/>
    <cellStyle name="Level0 7 2" xfId="123"/>
    <cellStyle name="Level0 7 3" xfId="124"/>
    <cellStyle name="Level0 8" xfId="125"/>
    <cellStyle name="Level0 8 2" xfId="126"/>
    <cellStyle name="Level0 8 3" xfId="127"/>
    <cellStyle name="Level0 9" xfId="128"/>
    <cellStyle name="Level0 9 2" xfId="129"/>
    <cellStyle name="Level0 9 3" xfId="130"/>
    <cellStyle name="Level0_Zvit rux-koshtiv 2010 Департамент " xfId="131"/>
    <cellStyle name="Level1" xfId="132"/>
    <cellStyle name="Level1 2" xfId="133"/>
    <cellStyle name="Level1-Numbers" xfId="134"/>
    <cellStyle name="Level1-Numbers 2" xfId="135"/>
    <cellStyle name="Level1-Numbers-Hide" xfId="136"/>
    <cellStyle name="Level2" xfId="137"/>
    <cellStyle name="Level2 2" xfId="138"/>
    <cellStyle name="Level2-Hide" xfId="139"/>
    <cellStyle name="Level2-Hide 2" xfId="140"/>
    <cellStyle name="Level2-Numbers" xfId="141"/>
    <cellStyle name="Level2-Numbers 2" xfId="142"/>
    <cellStyle name="Level2-Numbers-Hide" xfId="143"/>
    <cellStyle name="Level3" xfId="144"/>
    <cellStyle name="Level3 2" xfId="145"/>
    <cellStyle name="Level3 3" xfId="146"/>
    <cellStyle name="Level3_План департамент_2010_1207" xfId="147"/>
    <cellStyle name="Level3-Hide" xfId="148"/>
    <cellStyle name="Level3-Hide 2" xfId="149"/>
    <cellStyle name="Level3-Numbers" xfId="150"/>
    <cellStyle name="Level3-Numbers 2" xfId="151"/>
    <cellStyle name="Level3-Numbers 3" xfId="152"/>
    <cellStyle name="Level3-Numbers_План департамент_2010_1207" xfId="153"/>
    <cellStyle name="Level3-Numbers-Hide" xfId="154"/>
    <cellStyle name="Level4" xfId="155"/>
    <cellStyle name="Level4 2" xfId="156"/>
    <cellStyle name="Level4-Hide" xfId="157"/>
    <cellStyle name="Level4-Hide 2" xfId="158"/>
    <cellStyle name="Level4-Numbers" xfId="159"/>
    <cellStyle name="Level4-Numbers 2" xfId="160"/>
    <cellStyle name="Level4-Numbers-Hide" xfId="161"/>
    <cellStyle name="Level5" xfId="162"/>
    <cellStyle name="Level5 2" xfId="163"/>
    <cellStyle name="Level5-Hide" xfId="164"/>
    <cellStyle name="Level5-Hide 2" xfId="165"/>
    <cellStyle name="Level5-Numbers" xfId="166"/>
    <cellStyle name="Level5-Numbers 2" xfId="167"/>
    <cellStyle name="Level5-Numbers-Hide" xfId="168"/>
    <cellStyle name="Level6" xfId="169"/>
    <cellStyle name="Level6 2" xfId="170"/>
    <cellStyle name="Level6-Hide" xfId="171"/>
    <cellStyle name="Level6-Hide 2" xfId="172"/>
    <cellStyle name="Level6-Numbers" xfId="173"/>
    <cellStyle name="Level6-Numbers 2" xfId="174"/>
    <cellStyle name="Level7" xfId="175"/>
    <cellStyle name="Level7-Hide" xfId="176"/>
    <cellStyle name="Level7-Numbers" xfId="177"/>
    <cellStyle name="Linked Cell" xfId="178"/>
    <cellStyle name="Neutral" xfId="179"/>
    <cellStyle name="Normal 2" xfId="180"/>
    <cellStyle name="Normal_2005_03_15-Финансовый_БГ" xfId="181"/>
    <cellStyle name="Normal_GSE DCF_Model_31_07_09 final" xfId="182"/>
    <cellStyle name="Note" xfId="183"/>
    <cellStyle name="Number-Cells" xfId="184"/>
    <cellStyle name="Number-Cells-Column2" xfId="185"/>
    <cellStyle name="Number-Cells-Column5" xfId="186"/>
    <cellStyle name="Output" xfId="187"/>
    <cellStyle name="Row-Header" xfId="188"/>
    <cellStyle name="Row-Header 2" xfId="189"/>
    <cellStyle name="Title" xfId="190"/>
    <cellStyle name="Total" xfId="191"/>
    <cellStyle name="Warning Text" xfId="192"/>
    <cellStyle name="Акцент1 2" xfId="193"/>
    <cellStyle name="Акцент1 3" xfId="194"/>
    <cellStyle name="Акцент2 2" xfId="195"/>
    <cellStyle name="Акцент2 3" xfId="196"/>
    <cellStyle name="Акцент3 2" xfId="197"/>
    <cellStyle name="Акцент3 3" xfId="198"/>
    <cellStyle name="Акцент4 2" xfId="199"/>
    <cellStyle name="Акцент4 3" xfId="200"/>
    <cellStyle name="Акцент5 2" xfId="201"/>
    <cellStyle name="Акцент5 3" xfId="202"/>
    <cellStyle name="Акцент6 2" xfId="203"/>
    <cellStyle name="Акцент6 3" xfId="204"/>
    <cellStyle name="Ввод  2" xfId="205"/>
    <cellStyle name="Ввод  3" xfId="206"/>
    <cellStyle name="Вывод 2" xfId="207"/>
    <cellStyle name="Вывод 3" xfId="208"/>
    <cellStyle name="Вычисление 2" xfId="209"/>
    <cellStyle name="Вычисление 3" xfId="210"/>
    <cellStyle name="Денежный 2" xfId="211"/>
    <cellStyle name="Заголовок 1 2" xfId="212"/>
    <cellStyle name="Заголовок 1 3" xfId="213"/>
    <cellStyle name="Заголовок 2 2" xfId="214"/>
    <cellStyle name="Заголовок 2 3" xfId="215"/>
    <cellStyle name="Заголовок 3 2" xfId="216"/>
    <cellStyle name="Заголовок 3 3" xfId="217"/>
    <cellStyle name="Заголовок 4 2" xfId="218"/>
    <cellStyle name="Заголовок 4 3" xfId="219"/>
    <cellStyle name="Итог 2" xfId="220"/>
    <cellStyle name="Итог 3" xfId="221"/>
    <cellStyle name="Контрольная ячейка 2" xfId="222"/>
    <cellStyle name="Контрольная ячейка 3" xfId="223"/>
    <cellStyle name="Название 2" xfId="224"/>
    <cellStyle name="Название 3" xfId="225"/>
    <cellStyle name="Нейтральный 2" xfId="226"/>
    <cellStyle name="Нейтральный 3" xfId="227"/>
    <cellStyle name="Обычный" xfId="0" builtinId="0"/>
    <cellStyle name="Обычный 10" xfId="228"/>
    <cellStyle name="Обычный 11" xfId="229"/>
    <cellStyle name="Обычный 12" xfId="230"/>
    <cellStyle name="Обычный 13" xfId="231"/>
    <cellStyle name="Обычный 14" xfId="232"/>
    <cellStyle name="Обычный 15" xfId="233"/>
    <cellStyle name="Обычный 16" xfId="234"/>
    <cellStyle name="Обычный 17" xfId="235"/>
    <cellStyle name="Обычный 18" xfId="236"/>
    <cellStyle name="Обычный 2" xfId="237"/>
    <cellStyle name="Обычный 2 10" xfId="238"/>
    <cellStyle name="Обычный 2 11" xfId="239"/>
    <cellStyle name="Обычный 2 12" xfId="240"/>
    <cellStyle name="Обычный 2 13" xfId="241"/>
    <cellStyle name="Обычный 2 14" xfId="242"/>
    <cellStyle name="Обычный 2 15" xfId="243"/>
    <cellStyle name="Обычный 2 16" xfId="244"/>
    <cellStyle name="Обычный 2 2" xfId="245"/>
    <cellStyle name="Обычный 2 2 2" xfId="246"/>
    <cellStyle name="Обычный 2 2 3" xfId="247"/>
    <cellStyle name="Обычный 2 2_Расшифровка прочих" xfId="248"/>
    <cellStyle name="Обычный 2 3" xfId="249"/>
    <cellStyle name="Обычный 2 4" xfId="250"/>
    <cellStyle name="Обычный 2 5" xfId="251"/>
    <cellStyle name="Обычный 2 6" xfId="252"/>
    <cellStyle name="Обычный 2 7" xfId="253"/>
    <cellStyle name="Обычный 2 8" xfId="254"/>
    <cellStyle name="Обычный 2 9" xfId="255"/>
    <cellStyle name="Обычный 2_2604-2010" xfId="256"/>
    <cellStyle name="Обычный 3" xfId="257"/>
    <cellStyle name="Обычный 3 10" xfId="258"/>
    <cellStyle name="Обычный 3 11" xfId="259"/>
    <cellStyle name="Обычный 3 12" xfId="260"/>
    <cellStyle name="Обычный 3 13" xfId="261"/>
    <cellStyle name="Обычный 3 14" xfId="262"/>
    <cellStyle name="Обычный 3 2" xfId="263"/>
    <cellStyle name="Обычный 3 3" xfId="264"/>
    <cellStyle name="Обычный 3 4" xfId="265"/>
    <cellStyle name="Обычный 3 5" xfId="266"/>
    <cellStyle name="Обычный 3 6" xfId="267"/>
    <cellStyle name="Обычный 3 7" xfId="268"/>
    <cellStyle name="Обычный 3 8" xfId="269"/>
    <cellStyle name="Обычный 3 9" xfId="270"/>
    <cellStyle name="Обычный 3_Дефицит_7 млрд_0608_бс" xfId="271"/>
    <cellStyle name="Обычный 4" xfId="272"/>
    <cellStyle name="Обычный 5" xfId="273"/>
    <cellStyle name="Обычный 5 2" xfId="274"/>
    <cellStyle name="Обычный 6" xfId="275"/>
    <cellStyle name="Обычный 6 2" xfId="276"/>
    <cellStyle name="Обычный 6 3" xfId="277"/>
    <cellStyle name="Обычный 6 4" xfId="278"/>
    <cellStyle name="Обычный 6_Дефицит_7 млрд_0608_бс" xfId="279"/>
    <cellStyle name="Обычный 7" xfId="280"/>
    <cellStyle name="Обычный 7 2" xfId="281"/>
    <cellStyle name="Обычный 8" xfId="282"/>
    <cellStyle name="Обычный 9" xfId="283"/>
    <cellStyle name="Обычный 9 2" xfId="284"/>
    <cellStyle name="Плохой 2" xfId="285"/>
    <cellStyle name="Плохой 3" xfId="286"/>
    <cellStyle name="Пояснение 2" xfId="287"/>
    <cellStyle name="Пояснение 3" xfId="288"/>
    <cellStyle name="Примечание 2" xfId="289"/>
    <cellStyle name="Примечание 3" xfId="290"/>
    <cellStyle name="Процентный 2" xfId="291"/>
    <cellStyle name="Процентный 2 10" xfId="292"/>
    <cellStyle name="Процентный 2 11" xfId="293"/>
    <cellStyle name="Процентный 2 12" xfId="294"/>
    <cellStyle name="Процентный 2 13" xfId="295"/>
    <cellStyle name="Процентный 2 14" xfId="296"/>
    <cellStyle name="Процентный 2 15" xfId="297"/>
    <cellStyle name="Процентный 2 16" xfId="298"/>
    <cellStyle name="Процентный 2 2" xfId="299"/>
    <cellStyle name="Процентный 2 3" xfId="300"/>
    <cellStyle name="Процентный 2 4" xfId="301"/>
    <cellStyle name="Процентный 2 5" xfId="302"/>
    <cellStyle name="Процентный 2 6" xfId="303"/>
    <cellStyle name="Процентный 2 7" xfId="304"/>
    <cellStyle name="Процентный 2 8" xfId="305"/>
    <cellStyle name="Процентный 2 9" xfId="306"/>
    <cellStyle name="Процентный 3" xfId="307"/>
    <cellStyle name="Процентный 4" xfId="308"/>
    <cellStyle name="Процентный 4 2" xfId="309"/>
    <cellStyle name="Связанная ячейка 2" xfId="310"/>
    <cellStyle name="Связанная ячейка 3" xfId="311"/>
    <cellStyle name="Стиль 1" xfId="312"/>
    <cellStyle name="Стиль 1 2" xfId="313"/>
    <cellStyle name="Стиль 1 3" xfId="314"/>
    <cellStyle name="Стиль 1 4" xfId="315"/>
    <cellStyle name="Стиль 1 5" xfId="316"/>
    <cellStyle name="Стиль 1 6" xfId="317"/>
    <cellStyle name="Стиль 1 7" xfId="318"/>
    <cellStyle name="Текст предупреждения 2" xfId="319"/>
    <cellStyle name="Текст предупреждения 3" xfId="320"/>
    <cellStyle name="Тысячи [0]_1.62" xfId="321"/>
    <cellStyle name="Тысячи_1.62" xfId="322"/>
    <cellStyle name="Финансовый 2" xfId="323"/>
    <cellStyle name="Финансовый 2 10" xfId="324"/>
    <cellStyle name="Финансовый 2 11" xfId="325"/>
    <cellStyle name="Финансовый 2 12" xfId="326"/>
    <cellStyle name="Финансовый 2 13" xfId="327"/>
    <cellStyle name="Финансовый 2 14" xfId="328"/>
    <cellStyle name="Финансовый 2 15" xfId="329"/>
    <cellStyle name="Финансовый 2 16" xfId="330"/>
    <cellStyle name="Финансовый 2 17" xfId="331"/>
    <cellStyle name="Финансовый 2 2" xfId="332"/>
    <cellStyle name="Финансовый 2 3" xfId="333"/>
    <cellStyle name="Финансовый 2 4" xfId="334"/>
    <cellStyle name="Финансовый 2 5" xfId="335"/>
    <cellStyle name="Финансовый 2 6" xfId="336"/>
    <cellStyle name="Финансовый 2 7" xfId="337"/>
    <cellStyle name="Финансовый 2 8" xfId="338"/>
    <cellStyle name="Финансовый 2 9" xfId="339"/>
    <cellStyle name="Финансовый 3" xfId="340"/>
    <cellStyle name="Финансовый 3 2" xfId="341"/>
    <cellStyle name="Финансовый 4" xfId="342"/>
    <cellStyle name="Финансовый 4 2" xfId="343"/>
    <cellStyle name="Финансовый 4 3" xfId="344"/>
    <cellStyle name="Финансовый 5" xfId="345"/>
    <cellStyle name="Финансовый 6" xfId="346"/>
    <cellStyle name="Финансовый 7" xfId="347"/>
    <cellStyle name="Хороший 2" xfId="348"/>
    <cellStyle name="Хороший 3" xfId="349"/>
    <cellStyle name="числовой" xfId="350"/>
    <cellStyle name="Ю" xfId="351"/>
    <cellStyle name="Ю-FreeSet_10" xfId="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tyles" Target="style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gov.ua/WORK/S2/VICTOR/&#1042;&#1042;&#1055;/PI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ank.gov.ua/New_monitoring/Monit_xls/M_2002/M_06_02/Monthly/10_October/1Aug2001/GDP/realgdp/LENA/BGV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File1\aaaa\2007%20finplan\DOCUME~1\SINKEV~1\LOCALS~1\Temp\Rar$DI00.781\Dept\Plan\Exchange\_________________________Plan_ZP\!_&#1055;&#1077;&#1095;&#1072;&#1090;&#1100;\&#1052;&#1058;&#1056;%20&#1074;&#1089;&#1077;%20-%2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Plan\Exchange\_________________________Plan_ZP\!_&#1055;&#1077;&#1095;&#1072;&#1090;&#1100;\&#1052;&#1058;&#1056;%20&#1074;&#1089;&#1077;%20-%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72rc2j\vera\FinanceUTG\finek2008\&#1043;&#1088;&#1091;&#1076;&#1077;&#1085;&#1100;%20(&#1086;&#1095;&#1080;&#1082;)\DOCUME~1\SINKEV~1\LOCALS~1\Temp\Rar$DI00.781\Dept\FinPlan-Economy\Planning%20System%20Project\consolidation%20hq%20formatt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FinPlan-Economy\Planning%20System%20Project\consolidation%20hq%20format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DOCUME~1\Chirich\LOCALS~1\Temp\DOCUME~1\VOYTOV~1\LOCALS~1\Temp\Rar$DI00.867\Planning%20System%20Project\consolidation%20hq%20formatt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gov.ua/&#1052;&#1086;&#1080;%20&#1076;&#1086;&#1082;&#1091;&#1084;&#1077;&#1085;&#1090;&#1099;/Sergey/&#1055;&#1088;&#1086;&#1075;&#1085;&#1086;&#1079;/&#1056;&#1072;&#1073;&#1086;&#1095;&#1080;&#1077;%20&#1090;&#1072;&#1073;&#1083;&#1080;&#1094;&#1099;/new/zvedena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72rc2j\vera\DOCUME~1\Chirich\LOCALS~1\Temp\Rar$DI00.938\Dept\Plan\Exchange\!_Plan-2006\&#1042;&#1040;&#1058;%20&#1048;&#1074;&#1072;&#1085;&#1086;%20&#1092;&#1088;&#1072;&#1085;&#1082;&#1080;&#1074;&#1089;&#1100;&#1082;&#1075;&#1072;&#1079;\Dodatok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Plan\Exchange\_________________________Plan_ZP\!_&#1055;&#1077;&#1095;&#1072;&#1090;&#1100;\&#1052;&#1058;&#1056;%20&#1074;&#1089;&#1077;%20-%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72rc2j\vera\Dept\Plan\Exchange\!_Plan-2006\&#1042;&#1040;&#1058;%20&#1048;&#1074;&#1072;&#1085;&#1086;%20&#1092;&#1088;&#1072;&#1085;&#1082;&#1080;&#1074;&#1089;&#1100;&#1082;&#1075;&#1072;&#1079;\Dodatok1%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1052;&#1086;&#1080;%20&#1076;&#1086;&#1082;&#1091;&#1084;&#1077;&#1085;&#1090;&#1099;\Plan-2006_kons_rabota\Dept\Plan\Exchange\_________________________Plan_ZP\!_&#1055;&#1077;&#1095;&#1072;&#1090;&#1100;\&#1052;&#1058;&#1056;%20&#1074;&#1089;&#1077;%20-%2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ept\Plan\Exchange\!_Plan-2006\&#1042;&#1040;&#1058;%20&#1048;&#1074;&#1072;&#1085;&#1086;%20&#1092;&#1088;&#1072;&#1085;&#1082;&#1080;&#1074;&#1089;&#1100;&#1082;&#1075;&#1072;&#1079;\Dodatok1%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DOCUME~1\Chirich\LOCALS~1\Temp\Dept\Plan\Exchange\_________________________Plan_ZP\!_&#1055;&#1077;&#1095;&#1072;&#1090;&#1100;\&#1052;&#1058;&#1056;%20&#1074;&#1089;&#1077;%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Dept\Plan\Exchange\!_Plan-2006\VAT%20Sevastop\Dept\Plan\Exchange\_________________________Plan_ZP\!_&#1055;&#1077;&#1095;&#1072;&#1090;&#1100;\&#1052;&#1058;&#1056;%20&#1074;&#1089;&#1077;%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Dept\Plan\Exchange\_________________________Plan_ZP\!_&#1055;&#1077;&#1095;&#1072;&#1090;&#1100;\&#1052;&#1058;&#1056;%20&#1074;&#1089;&#1077;%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72rc2j\vera\Dept\Plan\Exchange\!_Plan-2006\VAT%20Sevastop\Dept\Plan\Exchange\_________________________Plan_ZP\!_&#1055;&#1077;&#1095;&#1072;&#1090;&#1100;\&#1052;&#1058;&#1056;%20&#1074;&#1089;&#1077;%2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72rc2j\vera\DOCUME~1\Chirich\LOCALS~1\Temp\DOCUME~1\VOYTOV~1\LOCALS~1\Temp\Rar$DI00.867\Planning%20System%20Project\consolidation%20hq%20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72rc2j\vera\DOCUME~1\Chirich\LOCALS~1\Temp\Dept\Plan\Exchange\_________________________Plan_ZP\!_&#1055;&#1077;&#1095;&#1072;&#1090;&#1100;\&#1052;&#1058;&#1056;%20&#1074;&#1089;&#1077;%2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72rc2j\vera\Documents%20and%20Settings\SUDNIKOVA\Local%20Settings\Temporary%20Internet%20Files\Content.IE5\C5MFSXEF\Subv2006\Rich%20Roz%2020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72rc2j\vera\Documents%20and%20Settings\andreyevskaya\&#1052;&#1086;&#1080;%20&#1076;&#1086;&#1082;&#1091;&#1084;&#1077;&#1085;&#1090;&#1099;\OLGA\&#1056;&#1045;&#1040;&#1051;&#1048;&#1047;&#1040;&#1062;&#1048;&#1071;_2006\2006_REALIZ_&#1058;&#1045;(&#1090;&#1088;&#1072;&#1074;&#1077;&#1085;&#1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bank.gov.ua/S_N_A/1July2001/GDP/realgdp/LENA/BGVN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DOCUME~1\Chirich\LOCALS~1\Temp\Rar$DI00.938\Dept\Plan\Exchange\!_Plan-2006\&#1042;&#1040;&#1058;%20&#1048;&#1074;&#1072;&#1085;&#1086;%20&#1092;&#1088;&#1072;&#1085;&#1082;&#1080;&#1074;&#1089;&#1100;&#1082;&#1075;&#1072;&#1079;\Dodatok1%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72rc2j\vera\&#1052;&#1086;&#1080;%20&#1076;&#1086;&#1082;&#1091;&#1084;&#1077;&#1085;&#1090;&#1099;\Plan-2006_kons_rabota\Dept\FinPlan-Economy\Planning%20System%20Project\consolidation%20hq%20formatt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R:\DOCUME~1\SINKEV~1\LOCALS~1\Temp\Rar$DI00.781\Dept\FinPlan-Economy\Planning%20System%20Project\consolidation%20hq%20formatt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Dept\FinPlan-Economy\Planning%20System%20Project\consolidation%20hq%20formatt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72rc2j\vera\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sheetName val="Real GDP &amp; Real IP (u)"/>
      <sheetName val="Real GDP &amp; Real IP (e)"/>
      <sheetName val="GDP_gr"/>
      <sheetName val="Светлые"/>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_Структура по елементах"/>
      <sheetName val="Д3"/>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Inform"/>
      <sheetName val="1_Структура по елементах"/>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ведена таб"/>
      <sheetName val="попер_роз"/>
      <sheetName val="попер_роз (4)"/>
      <sheetName val="звед_оптим (2)"/>
      <sheetName val="звед_баз(3)_СА"/>
      <sheetName val="звед_опт(3)_ca"/>
      <sheetName val="звед_баз(4)"/>
      <sheetName val="звед_опт(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REF!"/>
      <sheetName val="Sum_pok.xls"/>
      <sheetName val="січ-лют."/>
      <sheetName val="430 сыч-лютий"/>
      <sheetName val="бер"/>
      <sheetName val="430 бер"/>
      <sheetName val="січ-бер"/>
      <sheetName val="430 сыч-бер"/>
    </sheetNames>
    <definedNames>
      <definedName name="ShowFi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Inform"/>
      <sheetName val="Лист1"/>
      <sheetName val="МТР все 2"/>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sheetData sheetId="1"/>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 val="7  Інші витрати"/>
      <sheetName val="Ф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c"/>
      <sheetName val="DodDot"/>
      <sheetName val="Dod ARK"/>
      <sheetName val="Dod Clavutich"/>
      <sheetName val="Svod 3511060"/>
      <sheetName val="Viluch(1-12)"/>
      <sheetName val="Diti "/>
      <sheetName val="TvPalGaz"/>
      <sheetName val="Ener "/>
      <sheetName val="IncsiPilgi (2)"/>
      <sheetName val="GirZakon"/>
      <sheetName val="Govti Vodi"/>
      <sheetName val="Chor Flot"/>
      <sheetName val="Afganci"/>
      <sheetName val="Shidka Dop"/>
      <sheetName val="Likarna"/>
      <sheetName val="Zoiot Pidkova"/>
      <sheetName val="Granti"/>
      <sheetName val="Granti1"/>
      <sheetName val="Vibori"/>
      <sheetName val="Metro"/>
      <sheetName val="Oper Teatr"/>
      <sheetName val="Makeevka"/>
      <sheetName val="Ctix Lixo IvFrank"/>
      <sheetName val="Groshi xodat za dit"/>
      <sheetName val="Ctix Lixo Zakarp"/>
      <sheetName val="Coc GKG Inv"/>
      <sheetName val="Tuzla"/>
      <sheetName val="Zmiinii"/>
      <sheetName val="Ctandarti"/>
      <sheetName val="CocEkon"/>
      <sheetName val="Ictor Zabudova"/>
      <sheetName val="Ict Zab"/>
      <sheetName val="Ukr Kultura"/>
      <sheetName val="Minoboroni"/>
      <sheetName val="Mic Arcenal"/>
      <sheetName val="Inekcini"/>
      <sheetName val="In"/>
      <sheetName val="diti ciroti -2(minmolod)"/>
      <sheetName val="Korek ocvita"/>
      <sheetName val="Tex Dic Ocvita"/>
      <sheetName val="Troleib"/>
      <sheetName val="Utoc.Zaoshadg"/>
      <sheetName val="Metro Cpec Fond"/>
      <sheetName val="Svitov Bank"/>
      <sheetName val="Shidka Dop Cp Fond"/>
      <sheetName val="Gazoprovodi"/>
      <sheetName val="Troleib Cpec Fond"/>
      <sheetName val="Zaporiggya"/>
      <sheetName val="Kremenchuk"/>
      <sheetName val="Pereviz ditey"/>
      <sheetName val="Kom dorigu"/>
      <sheetName val="Chor Fiot Cpec Fond"/>
      <sheetName val="Zaosch"/>
      <sheetName val="kryvRig"/>
      <sheetName val="OSVITA"/>
      <sheetName val="Tar"/>
      <sheetName val="Nar.instr"/>
      <sheetName val="DDot"/>
      <sheetName val="Dsub"/>
    </sheetNames>
    <sheetDataSet>
      <sheetData sheetId="0"/>
      <sheetData sheetId="1"/>
      <sheetData sheetId="2"/>
      <sheetData sheetId="3"/>
      <sheetData sheetId="4"/>
      <sheetData sheetId="5"/>
      <sheetData sheetId="6"/>
      <sheetData sheetId="7"/>
      <sheetData sheetId="8" refreshError="1">
        <row r="2">
          <cell r="A2" t="str">
            <v>Обсяг помісячного надходження субвенції з державного бюджету до місцевих бюджетів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v>
          </cell>
        </row>
        <row r="5">
          <cell r="A5" t="str">
            <v>Код бюджету</v>
          </cell>
          <cell r="B5" t="str">
            <v>Назва адміністративно-територіальної одиниці</v>
          </cell>
          <cell r="C5" t="str">
            <v>січень</v>
          </cell>
          <cell r="D5" t="str">
            <v>лютий</v>
          </cell>
          <cell r="E5" t="str">
            <v>березень</v>
          </cell>
          <cell r="F5" t="str">
            <v>квітень</v>
          </cell>
          <cell r="G5" t="str">
            <v>травень</v>
          </cell>
        </row>
        <row r="6">
          <cell r="A6" t="str">
            <v>О1100000000</v>
          </cell>
          <cell r="B6" t="str">
            <v>бюджет Автономної Республіки Крим</v>
          </cell>
          <cell r="C6">
            <v>2463.5419999999999</v>
          </cell>
          <cell r="D6">
            <v>5004.6750000000002</v>
          </cell>
          <cell r="E6">
            <v>4874.01</v>
          </cell>
          <cell r="F6">
            <v>6713.2</v>
          </cell>
          <cell r="G6">
            <v>5483.6</v>
          </cell>
        </row>
        <row r="7">
          <cell r="A7" t="str">
            <v>О2100000000</v>
          </cell>
          <cell r="B7" t="str">
            <v>обласний бюджет Вiнницької області</v>
          </cell>
          <cell r="C7">
            <v>5585.9549999999999</v>
          </cell>
          <cell r="D7">
            <v>5130.4480000000003</v>
          </cell>
          <cell r="E7">
            <v>5614.5339999999997</v>
          </cell>
          <cell r="F7">
            <v>7821.4</v>
          </cell>
          <cell r="G7">
            <v>4676.6000000000004</v>
          </cell>
        </row>
        <row r="8">
          <cell r="A8" t="str">
            <v>О3100000000</v>
          </cell>
          <cell r="B8" t="str">
            <v>обласний бюджет Волинської області</v>
          </cell>
          <cell r="C8">
            <v>3419.413</v>
          </cell>
          <cell r="D8">
            <v>4547.1629999999996</v>
          </cell>
          <cell r="E8">
            <v>4267.8410000000003</v>
          </cell>
          <cell r="F8">
            <v>5180.2</v>
          </cell>
          <cell r="G8">
            <v>3258.4</v>
          </cell>
        </row>
        <row r="9">
          <cell r="A9" t="str">
            <v>О4100000000</v>
          </cell>
          <cell r="B9" t="str">
            <v>обласний бюджет Днiпропетровської області</v>
          </cell>
          <cell r="C9">
            <v>8288.7270000000008</v>
          </cell>
          <cell r="D9">
            <v>20991.351999999999</v>
          </cell>
          <cell r="E9">
            <v>16903.654999999999</v>
          </cell>
          <cell r="F9">
            <v>23535.787</v>
          </cell>
          <cell r="G9">
            <v>12935.2</v>
          </cell>
        </row>
        <row r="10">
          <cell r="A10" t="str">
            <v>О5100000000</v>
          </cell>
          <cell r="B10" t="str">
            <v>обласний бюджет Донецької області</v>
          </cell>
          <cell r="C10">
            <v>11729.522000000001</v>
          </cell>
          <cell r="D10">
            <v>19530.755000000001</v>
          </cell>
          <cell r="E10">
            <v>19355.436000000002</v>
          </cell>
          <cell r="F10">
            <v>26008.7</v>
          </cell>
          <cell r="G10">
            <v>15778.6</v>
          </cell>
        </row>
        <row r="11">
          <cell r="A11" t="str">
            <v>О6100000000</v>
          </cell>
          <cell r="B11" t="str">
            <v>обласний бюджет Житомирської області</v>
          </cell>
          <cell r="C11">
            <v>3202.2750000000001</v>
          </cell>
          <cell r="D11">
            <v>6561.0010000000002</v>
          </cell>
          <cell r="E11">
            <v>5316.2150000000001</v>
          </cell>
          <cell r="F11">
            <v>7407.8</v>
          </cell>
          <cell r="G11">
            <v>4605.7</v>
          </cell>
        </row>
        <row r="12">
          <cell r="A12" t="str">
            <v>О7100000000</v>
          </cell>
          <cell r="B12" t="str">
            <v>обласний бюджет Закарпатської області</v>
          </cell>
          <cell r="C12">
            <v>1513.9649999999999</v>
          </cell>
          <cell r="D12">
            <v>1806.577</v>
          </cell>
          <cell r="E12">
            <v>4712.2439999999997</v>
          </cell>
          <cell r="F12">
            <v>4277.8</v>
          </cell>
          <cell r="G12">
            <v>1586.9</v>
          </cell>
        </row>
        <row r="13">
          <cell r="A13" t="str">
            <v>О8100000000</v>
          </cell>
          <cell r="B13" t="str">
            <v>обласний бюджет Запорiзької області</v>
          </cell>
          <cell r="C13">
            <v>3867.2069999999999</v>
          </cell>
          <cell r="D13">
            <v>7903.7089999999998</v>
          </cell>
          <cell r="E13">
            <v>7399.4160000000002</v>
          </cell>
          <cell r="F13">
            <v>9874.5</v>
          </cell>
          <cell r="G13">
            <v>7155.4</v>
          </cell>
        </row>
        <row r="14">
          <cell r="A14" t="str">
            <v>О9100000000</v>
          </cell>
          <cell r="B14" t="str">
            <v>обласний бюджет Iвано-Франкiвської області</v>
          </cell>
          <cell r="C14">
            <v>3578.223</v>
          </cell>
          <cell r="D14">
            <v>5867.2309999999998</v>
          </cell>
          <cell r="E14">
            <v>6297.893</v>
          </cell>
          <cell r="F14">
            <v>9563.7000000000007</v>
          </cell>
          <cell r="G14">
            <v>3616.2</v>
          </cell>
        </row>
        <row r="15">
          <cell r="A15">
            <v>10100000000</v>
          </cell>
          <cell r="B15" t="str">
            <v>обласний бюджет Київської області</v>
          </cell>
          <cell r="C15">
            <v>10302.385</v>
          </cell>
          <cell r="D15">
            <v>16146.352999999999</v>
          </cell>
          <cell r="E15">
            <v>13833.255999999999</v>
          </cell>
          <cell r="F15">
            <v>18290.400000000001</v>
          </cell>
          <cell r="G15">
            <v>7404.9</v>
          </cell>
        </row>
        <row r="16">
          <cell r="A16">
            <v>11100000000</v>
          </cell>
          <cell r="B16" t="str">
            <v>обласний бюджет Кiровоградської області</v>
          </cell>
          <cell r="C16">
            <v>3580.96</v>
          </cell>
          <cell r="D16">
            <v>4993.7330000000002</v>
          </cell>
          <cell r="E16">
            <v>3976.05</v>
          </cell>
          <cell r="F16">
            <v>7419.8</v>
          </cell>
          <cell r="G16">
            <v>5284.3</v>
          </cell>
        </row>
        <row r="17">
          <cell r="A17">
            <v>12100000000</v>
          </cell>
          <cell r="B17" t="str">
            <v>обласний бюджет Луганської області</v>
          </cell>
          <cell r="C17">
            <v>2843.239</v>
          </cell>
          <cell r="D17">
            <v>8978.6</v>
          </cell>
          <cell r="E17">
            <v>6927.87</v>
          </cell>
          <cell r="F17">
            <v>9087.1</v>
          </cell>
          <cell r="G17">
            <v>6148.4</v>
          </cell>
        </row>
        <row r="18">
          <cell r="A18">
            <v>13100000000</v>
          </cell>
          <cell r="B18" t="str">
            <v>обласний бюджет Львiвської області</v>
          </cell>
          <cell r="C18">
            <v>13665.8</v>
          </cell>
          <cell r="D18">
            <v>12546.388000000001</v>
          </cell>
          <cell r="E18">
            <v>13924.588</v>
          </cell>
          <cell r="F18">
            <v>16320</v>
          </cell>
          <cell r="G18">
            <v>5542.7</v>
          </cell>
        </row>
        <row r="19">
          <cell r="A19">
            <v>14100000000</v>
          </cell>
          <cell r="B19" t="str">
            <v>обласний бюджет Миколаївської області</v>
          </cell>
          <cell r="C19">
            <v>1582.5519999999999</v>
          </cell>
          <cell r="D19">
            <v>4228.6229999999996</v>
          </cell>
          <cell r="E19">
            <v>4112.8190000000004</v>
          </cell>
          <cell r="F19">
            <v>5079.6000000000004</v>
          </cell>
          <cell r="G19">
            <v>4261.3</v>
          </cell>
        </row>
        <row r="20">
          <cell r="A20">
            <v>15100000000</v>
          </cell>
          <cell r="B20" t="str">
            <v>обласний бюджет Одеської області</v>
          </cell>
          <cell r="C20">
            <v>3570.1010000000001</v>
          </cell>
          <cell r="D20">
            <v>8569.5969999999998</v>
          </cell>
          <cell r="E20">
            <v>7127.8249999999998</v>
          </cell>
          <cell r="F20">
            <v>11636.5</v>
          </cell>
          <cell r="G20">
            <v>10163.4</v>
          </cell>
        </row>
        <row r="21">
          <cell r="A21">
            <v>16100000000</v>
          </cell>
          <cell r="B21" t="str">
            <v>обласний бюджет Полтавської області</v>
          </cell>
          <cell r="C21">
            <v>5666.1139999999996</v>
          </cell>
          <cell r="D21">
            <v>6422.4319999999998</v>
          </cell>
          <cell r="E21">
            <v>7489.7539999999999</v>
          </cell>
          <cell r="F21">
            <v>15258.1</v>
          </cell>
          <cell r="G21">
            <v>5827</v>
          </cell>
        </row>
        <row r="22">
          <cell r="A22">
            <v>17100000000</v>
          </cell>
          <cell r="B22" t="str">
            <v>обласний бюджет Рiвненської області</v>
          </cell>
          <cell r="C22">
            <v>1969.902</v>
          </cell>
          <cell r="D22">
            <v>3336.444</v>
          </cell>
          <cell r="E22">
            <v>5380.4470000000001</v>
          </cell>
          <cell r="F22">
            <v>5543.9</v>
          </cell>
          <cell r="G22">
            <v>2982.7</v>
          </cell>
        </row>
        <row r="23">
          <cell r="A23">
            <v>18100000000</v>
          </cell>
          <cell r="B23" t="str">
            <v>обласний бюджет Сумської області</v>
          </cell>
          <cell r="C23">
            <v>4169.5280000000002</v>
          </cell>
          <cell r="D23">
            <v>3622.9929999999999</v>
          </cell>
          <cell r="E23">
            <v>7895.424</v>
          </cell>
          <cell r="F23">
            <v>8377.1</v>
          </cell>
          <cell r="G23">
            <v>4032.7</v>
          </cell>
        </row>
        <row r="24">
          <cell r="A24">
            <v>19100000000</v>
          </cell>
          <cell r="B24" t="str">
            <v>обласний бюджет Тернопiльської області</v>
          </cell>
          <cell r="C24">
            <v>3701.9160000000002</v>
          </cell>
          <cell r="D24">
            <v>4896.8559999999998</v>
          </cell>
          <cell r="E24">
            <v>5147.2650000000003</v>
          </cell>
          <cell r="F24">
            <v>6839.9</v>
          </cell>
          <cell r="G24">
            <v>1830.2</v>
          </cell>
        </row>
        <row r="25">
          <cell r="A25">
            <v>20100000000</v>
          </cell>
          <cell r="B25" t="str">
            <v>обласний бюджет Харкiвської області</v>
          </cell>
          <cell r="C25">
            <v>8386.9330000000009</v>
          </cell>
          <cell r="D25">
            <v>11698.075000000001</v>
          </cell>
          <cell r="E25">
            <v>14592.047</v>
          </cell>
          <cell r="F25">
            <v>27208.2</v>
          </cell>
          <cell r="G25">
            <v>13691.3</v>
          </cell>
        </row>
        <row r="26">
          <cell r="A26">
            <v>21100000000</v>
          </cell>
          <cell r="B26" t="str">
            <v>обласний бюджет Херсонської області</v>
          </cell>
          <cell r="C26">
            <v>2200.9679999999998</v>
          </cell>
          <cell r="D26">
            <v>3252.5390000000002</v>
          </cell>
          <cell r="E26">
            <v>3255.58</v>
          </cell>
          <cell r="F26">
            <v>5299.7</v>
          </cell>
          <cell r="G26">
            <v>3272.2</v>
          </cell>
        </row>
        <row r="27">
          <cell r="A27">
            <v>22100000000</v>
          </cell>
          <cell r="B27" t="str">
            <v>обласний бюджет Хмельницької області</v>
          </cell>
          <cell r="C27">
            <v>4049.5320000000002</v>
          </cell>
          <cell r="D27">
            <v>6627.4</v>
          </cell>
          <cell r="E27">
            <v>4533.01</v>
          </cell>
          <cell r="F27">
            <v>8290.9</v>
          </cell>
          <cell r="G27">
            <v>5960.3</v>
          </cell>
        </row>
        <row r="28">
          <cell r="A28">
            <v>23100000000</v>
          </cell>
          <cell r="B28" t="str">
            <v>обласний бюджет Черкаської області</v>
          </cell>
          <cell r="C28">
            <v>5316.2910000000002</v>
          </cell>
          <cell r="D28">
            <v>6217.3370000000004</v>
          </cell>
          <cell r="E28">
            <v>6195.89</v>
          </cell>
          <cell r="F28">
            <v>10165</v>
          </cell>
          <cell r="G28">
            <v>4770.5</v>
          </cell>
        </row>
        <row r="29">
          <cell r="A29">
            <v>24100000000</v>
          </cell>
          <cell r="B29" t="str">
            <v>обласний бюджет Чернiвецької області</v>
          </cell>
          <cell r="C29">
            <v>1761.75</v>
          </cell>
          <cell r="D29">
            <v>2010.7829999999999</v>
          </cell>
          <cell r="E29">
            <v>1999.8030000000001</v>
          </cell>
          <cell r="F29">
            <v>3410.4</v>
          </cell>
          <cell r="G29">
            <v>2092.5</v>
          </cell>
        </row>
        <row r="30">
          <cell r="A30">
            <v>25100000000</v>
          </cell>
          <cell r="B30" t="str">
            <v>обласний бюджет Чернiгiвецької області</v>
          </cell>
          <cell r="C30">
            <v>4501.0339999999997</v>
          </cell>
          <cell r="D30">
            <v>5828.5460000000003</v>
          </cell>
          <cell r="E30">
            <v>5312.768</v>
          </cell>
          <cell r="F30">
            <v>8541</v>
          </cell>
          <cell r="G30">
            <v>4831.6000000000004</v>
          </cell>
        </row>
        <row r="31">
          <cell r="A31">
            <v>26000000000</v>
          </cell>
          <cell r="B31" t="str">
            <v>м.Київ</v>
          </cell>
          <cell r="C31">
            <v>4478.4290000000001</v>
          </cell>
          <cell r="D31">
            <v>7686.2479999999996</v>
          </cell>
          <cell r="E31">
            <v>8581.6080000000002</v>
          </cell>
          <cell r="F31">
            <v>12592.5</v>
          </cell>
          <cell r="G31">
            <v>10211.1</v>
          </cell>
        </row>
        <row r="32">
          <cell r="A32">
            <v>27000000000</v>
          </cell>
          <cell r="B32" t="str">
            <v>м.Севастополь</v>
          </cell>
          <cell r="C32">
            <v>656.43700000000001</v>
          </cell>
          <cell r="D32">
            <v>1870.8869999999999</v>
          </cell>
          <cell r="E32">
            <v>1073.652</v>
          </cell>
          <cell r="F32">
            <v>1527.6130000000001</v>
          </cell>
          <cell r="G32">
            <v>1254.8</v>
          </cell>
        </row>
        <row r="33">
          <cell r="B33" t="str">
            <v xml:space="preserve">Всього </v>
          </cell>
          <cell r="C33">
            <v>126052.70000000001</v>
          </cell>
          <cell r="D33">
            <v>196276.74499999997</v>
          </cell>
          <cell r="E33">
            <v>196100.90000000005</v>
          </cell>
          <cell r="F33">
            <v>281270.80000000005</v>
          </cell>
          <cell r="G33">
            <v>158658.49999999997</v>
          </cell>
        </row>
        <row r="38">
          <cell r="C38">
            <v>126052.7</v>
          </cell>
          <cell r="D38">
            <v>196276.74499999997</v>
          </cell>
          <cell r="E38">
            <v>196100.9</v>
          </cell>
          <cell r="F38">
            <v>281270.8</v>
          </cell>
          <cell r="G38">
            <v>158658.5</v>
          </cell>
        </row>
        <row r="41">
          <cell r="C41">
            <v>0</v>
          </cell>
          <cell r="D41">
            <v>0</v>
          </cell>
          <cell r="E41">
            <v>0</v>
          </cell>
          <cell r="F41">
            <v>0</v>
          </cell>
          <cell r="G41">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Ener "/>
      <sheetName val="Лист1"/>
      <sheetName val="ТРП"/>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3"/>
    </sheetNames>
    <sheetDataSet>
      <sheetData sheetId="0" refreshError="1">
        <row r="1">
          <cell r="D1" t="str">
            <v>Баланс грошових доходiв i витрат населення Украјни у</v>
          </cell>
          <cell r="K1" t="str">
            <v>GOD</v>
          </cell>
        </row>
        <row r="2">
          <cell r="K2">
            <v>1993</v>
          </cell>
          <cell r="L2" t="str">
            <v>роцi</v>
          </cell>
        </row>
        <row r="3">
          <cell r="N3" t="str">
            <v>(млрд.крб)</v>
          </cell>
        </row>
        <row r="5">
          <cell r="A5" t="str">
            <v>А. ГРОШОВI ДОХОДИ</v>
          </cell>
        </row>
        <row r="6">
          <cell r="A6" t="str">
            <v>1.Заробiтна плата</v>
          </cell>
        </row>
        <row r="7">
          <cell r="A7" t="str">
            <v>2.Оплата працi робiтникiв</v>
          </cell>
        </row>
        <row r="8">
          <cell r="A8" t="str">
            <v xml:space="preserve">  кооперативiв</v>
          </cell>
        </row>
        <row r="9">
          <cell r="A9" t="str">
            <v>3.Доходи робiтникiв та служ-</v>
          </cell>
        </row>
        <row r="10">
          <cell r="A10" t="str">
            <v xml:space="preserve">  бовцiв вiд пiдприїмств та</v>
          </cell>
        </row>
        <row r="11">
          <cell r="A11" t="str">
            <v xml:space="preserve">  органiзацiй крiм зар.плати</v>
          </cell>
        </row>
        <row r="12">
          <cell r="A12" t="str">
            <v xml:space="preserve">4.Грошовi доходи вiд   </v>
          </cell>
        </row>
        <row r="13">
          <cell r="A13" t="str">
            <v xml:space="preserve">  колгоспiв            </v>
          </cell>
        </row>
        <row r="14">
          <cell r="A14" t="str">
            <v>5.Надходження вiд продажу</v>
          </cell>
        </row>
        <row r="15">
          <cell r="A15" t="str">
            <v xml:space="preserve">  продуктiв сiльсьгого госп.</v>
          </cell>
        </row>
        <row r="16">
          <cell r="A16" t="str">
            <v>Всього трудових доходiв</v>
          </cell>
        </row>
        <row r="17">
          <cell r="A17" t="str">
            <v>(рядки 1+2+3+4+5)</v>
          </cell>
        </row>
        <row r="18">
          <cell r="A18" t="str">
            <v>6.Пенсiј, допомоги,стипендiј</v>
          </cell>
        </row>
        <row r="19">
          <cell r="A19" t="str">
            <v xml:space="preserve">  та iншi надходження</v>
          </cell>
        </row>
        <row r="20">
          <cell r="A20" t="str">
            <v xml:space="preserve">     в тому числi:</v>
          </cell>
        </row>
        <row r="21">
          <cell r="A21" t="str">
            <v xml:space="preserve"> пенсiј, допомоги, стипендiј</v>
          </cell>
        </row>
        <row r="22">
          <cell r="A22" t="str">
            <v>Баланс</v>
          </cell>
        </row>
        <row r="23">
          <cell r="A23" t="str">
            <v>Б.ВИТРАТИ ТА ЗАОЩАДЖЕННЯ</v>
          </cell>
        </row>
        <row r="24">
          <cell r="A24" t="str">
            <v>1.Покупка товарiв та оплата</v>
          </cell>
        </row>
        <row r="25">
          <cell r="A25" t="str">
            <v xml:space="preserve">  послуг</v>
          </cell>
        </row>
        <row r="26">
          <cell r="A26" t="str">
            <v xml:space="preserve">    в тому числi:</v>
          </cell>
        </row>
        <row r="27">
          <cell r="A27" t="str">
            <v xml:space="preserve"> покупка товарiв       </v>
          </cell>
        </row>
        <row r="28">
          <cell r="A28" t="str">
            <v xml:space="preserve"> оплата послуг         </v>
          </cell>
        </row>
        <row r="29">
          <cell r="A29" t="str">
            <v>2.Обов'язковi платежi та</v>
          </cell>
        </row>
        <row r="30">
          <cell r="A30" t="str">
            <v xml:space="preserve">  добровiльнi внески</v>
          </cell>
        </row>
        <row r="31">
          <cell r="A31" t="str">
            <v xml:space="preserve">       iз них:</v>
          </cell>
        </row>
        <row r="32">
          <cell r="A32" t="str">
            <v xml:space="preserve"> прибутковий податок з </v>
          </cell>
        </row>
        <row r="33">
          <cell r="A33" t="str">
            <v xml:space="preserve"> населення             </v>
          </cell>
        </row>
        <row r="34">
          <cell r="A34" t="str">
            <v>3.Прирiст вкладiв,придбання</v>
          </cell>
        </row>
        <row r="35">
          <cell r="A35" t="str">
            <v xml:space="preserve">  облiгацiй Державној внутр.</v>
          </cell>
        </row>
        <row r="36">
          <cell r="A36" t="str">
            <v xml:space="preserve">  позики,iнш.цiнних паперiв  </v>
          </cell>
        </row>
        <row r="37">
          <cell r="A37" t="str">
            <v>Всього</v>
          </cell>
        </row>
        <row r="38">
          <cell r="A38" t="str">
            <v xml:space="preserve">В. Перевищення доходiв над </v>
          </cell>
        </row>
        <row r="39">
          <cell r="A39" t="str">
            <v xml:space="preserve">   витратами</v>
          </cell>
        </row>
        <row r="40">
          <cell r="A40" t="str">
            <v>Баланс</v>
          </cell>
        </row>
        <row r="41">
          <cell r="A41" t="str">
            <v>_x000C_</v>
          </cell>
        </row>
        <row r="46">
          <cell r="A46" t="str">
            <v>А. ГРОШОВI ДОХОДИ</v>
          </cell>
        </row>
        <row r="47">
          <cell r="A47" t="str">
            <v>1.Заробiтна плата</v>
          </cell>
        </row>
        <row r="48">
          <cell r="A48" t="str">
            <v>2.Оплата працi робiтникiв</v>
          </cell>
        </row>
        <row r="49">
          <cell r="A49" t="str">
            <v xml:space="preserve">  кооперативiв</v>
          </cell>
        </row>
        <row r="50">
          <cell r="A50" t="str">
            <v>3.Доходи робiтникiв та служ-</v>
          </cell>
        </row>
        <row r="51">
          <cell r="A51" t="str">
            <v xml:space="preserve">  бовцiв вiд пiдприїмств та</v>
          </cell>
        </row>
        <row r="52">
          <cell r="A52" t="str">
            <v xml:space="preserve">  органiзацiй крiм зар.плати</v>
          </cell>
        </row>
        <row r="53">
          <cell r="A53" t="str">
            <v xml:space="preserve">4.Грошовi доходи вiд   </v>
          </cell>
        </row>
        <row r="54">
          <cell r="A54" t="str">
            <v xml:space="preserve">  колгоспiв            </v>
          </cell>
        </row>
        <row r="55">
          <cell r="A55" t="str">
            <v>5.Надходження вiд продажу</v>
          </cell>
        </row>
        <row r="56">
          <cell r="A56" t="str">
            <v xml:space="preserve">  продуктiв сiльсьгого госп.</v>
          </cell>
        </row>
        <row r="57">
          <cell r="A57" t="str">
            <v>Всього трудових доходiв</v>
          </cell>
        </row>
        <row r="58">
          <cell r="A58" t="str">
            <v>(рядки 1+2+3+4+5)</v>
          </cell>
        </row>
        <row r="59">
          <cell r="A59" t="str">
            <v>6.Пенсiј, допомоги,стипендiј</v>
          </cell>
        </row>
        <row r="60">
          <cell r="A60" t="str">
            <v xml:space="preserve">  та iншi надходження</v>
          </cell>
        </row>
        <row r="61">
          <cell r="A61" t="str">
            <v xml:space="preserve">     в тому числi:</v>
          </cell>
        </row>
        <row r="62">
          <cell r="A62" t="str">
            <v xml:space="preserve"> пенсiј, допомоги, стипендiј</v>
          </cell>
        </row>
        <row r="63">
          <cell r="A63" t="str">
            <v>Баланс</v>
          </cell>
        </row>
        <row r="64">
          <cell r="A64" t="str">
            <v>Б.ВИТРАТИ ТА ЗАОЩАДЖЕННЯ</v>
          </cell>
        </row>
        <row r="65">
          <cell r="A65" t="str">
            <v>1.Покупка товарiв та оплата</v>
          </cell>
        </row>
        <row r="66">
          <cell r="A66" t="str">
            <v xml:space="preserve">  послуг</v>
          </cell>
        </row>
        <row r="67">
          <cell r="A67" t="str">
            <v xml:space="preserve">    в тому числi:</v>
          </cell>
        </row>
        <row r="68">
          <cell r="A68" t="str">
            <v xml:space="preserve"> покупка товарiв       </v>
          </cell>
        </row>
        <row r="69">
          <cell r="A69" t="str">
            <v xml:space="preserve"> оплата послуг         </v>
          </cell>
        </row>
        <row r="70">
          <cell r="A70" t="str">
            <v>2.Обов'язковi платежi та</v>
          </cell>
        </row>
        <row r="71">
          <cell r="A71" t="str">
            <v xml:space="preserve">  добровiльнi внески</v>
          </cell>
        </row>
        <row r="72">
          <cell r="A72" t="str">
            <v xml:space="preserve">       iз них:</v>
          </cell>
        </row>
        <row r="73">
          <cell r="A73" t="str">
            <v xml:space="preserve"> прибутковий податок з </v>
          </cell>
        </row>
        <row r="74">
          <cell r="A74" t="str">
            <v xml:space="preserve"> населення             </v>
          </cell>
        </row>
        <row r="75">
          <cell r="A75" t="str">
            <v>3.Прирiст вкладiв,придбання</v>
          </cell>
        </row>
        <row r="76">
          <cell r="A76" t="str">
            <v xml:space="preserve">  облiгацiй Державној внутр.</v>
          </cell>
        </row>
        <row r="77">
          <cell r="A77" t="str">
            <v xml:space="preserve">  позики,iнш.цiнних паперiв  </v>
          </cell>
        </row>
        <row r="78">
          <cell r="A78" t="str">
            <v>Всього</v>
          </cell>
        </row>
        <row r="79">
          <cell r="A79" t="str">
            <v xml:space="preserve">В. Перевищення доходiв над </v>
          </cell>
        </row>
        <row r="80">
          <cell r="A80" t="str">
            <v xml:space="preserve">   витратами</v>
          </cell>
        </row>
        <row r="81">
          <cell r="A81" t="str">
            <v>Баланс</v>
          </cell>
        </row>
        <row r="82">
          <cell r="A82" t="str">
            <v xml:space="preserve">        Довiдково: чисельнiсть населення в</v>
          </cell>
        </row>
        <row r="83">
          <cell r="A83" t="str">
            <v>_x000C_</v>
          </cell>
        </row>
        <row r="88">
          <cell r="A88" t="str">
            <v>А. ГРОШОВI ДОХОДИ</v>
          </cell>
        </row>
        <row r="89">
          <cell r="A89" t="str">
            <v>1.Заробiтна плата</v>
          </cell>
        </row>
        <row r="90">
          <cell r="A90" t="str">
            <v>2.Оплата працi робiтникiв</v>
          </cell>
        </row>
        <row r="91">
          <cell r="A91" t="str">
            <v xml:space="preserve">  кооперативiв</v>
          </cell>
        </row>
        <row r="92">
          <cell r="A92" t="str">
            <v>3.Доходи робiтникiв та служ-</v>
          </cell>
        </row>
        <row r="93">
          <cell r="A93" t="str">
            <v xml:space="preserve">  бовцiв вiд пiдприїмств та</v>
          </cell>
        </row>
        <row r="94">
          <cell r="A94" t="str">
            <v xml:space="preserve">  органiзацiй крiм зар.плати</v>
          </cell>
        </row>
        <row r="95">
          <cell r="A95" t="str">
            <v xml:space="preserve">4.Грошовi доходи вiд   </v>
          </cell>
        </row>
        <row r="96">
          <cell r="A96" t="str">
            <v xml:space="preserve">  колгоспiв            </v>
          </cell>
        </row>
        <row r="97">
          <cell r="A97" t="str">
            <v>5.Надходження вiд продажу</v>
          </cell>
        </row>
        <row r="98">
          <cell r="A98" t="str">
            <v xml:space="preserve">  продуктiв сiльсьгого госп.</v>
          </cell>
        </row>
        <row r="99">
          <cell r="A99" t="str">
            <v>Всього трудових доходiв</v>
          </cell>
        </row>
        <row r="100">
          <cell r="A100" t="str">
            <v>(рядки 1+2+3+4+5)</v>
          </cell>
        </row>
        <row r="101">
          <cell r="A101" t="str">
            <v>6.Пенсiј, допомоги,стипендiј</v>
          </cell>
        </row>
        <row r="102">
          <cell r="A102" t="str">
            <v xml:space="preserve">  та iншi надходження</v>
          </cell>
        </row>
        <row r="103">
          <cell r="A103" t="str">
            <v xml:space="preserve">     в тому числi:</v>
          </cell>
        </row>
        <row r="104">
          <cell r="A104" t="str">
            <v xml:space="preserve"> пенсiј, допомоги, стипендiј</v>
          </cell>
        </row>
        <row r="105">
          <cell r="A105" t="str">
            <v>Баланс</v>
          </cell>
        </row>
        <row r="106">
          <cell r="A106" t="str">
            <v>Б.ВИТРАТИ ТА ЗАОЩАДЖЕННЯ</v>
          </cell>
        </row>
        <row r="107">
          <cell r="A107" t="str">
            <v>1.Покупка товарiв та оплата</v>
          </cell>
        </row>
        <row r="108">
          <cell r="A108" t="str">
            <v xml:space="preserve">  послуг</v>
          </cell>
        </row>
        <row r="109">
          <cell r="A109" t="str">
            <v xml:space="preserve">    в тому числi:</v>
          </cell>
        </row>
        <row r="110">
          <cell r="A110" t="str">
            <v xml:space="preserve"> покупка товарiв       </v>
          </cell>
        </row>
        <row r="111">
          <cell r="A111" t="str">
            <v xml:space="preserve"> оплата послуг         </v>
          </cell>
        </row>
        <row r="112">
          <cell r="A112" t="str">
            <v>2.Обов'язковi платежi та</v>
          </cell>
        </row>
        <row r="113">
          <cell r="A113" t="str">
            <v xml:space="preserve">  добровiльнi внески</v>
          </cell>
        </row>
        <row r="114">
          <cell r="A114" t="str">
            <v xml:space="preserve">       iз них:</v>
          </cell>
        </row>
        <row r="115">
          <cell r="A115" t="str">
            <v xml:space="preserve"> прибутковий податок з </v>
          </cell>
        </row>
        <row r="116">
          <cell r="A116" t="str">
            <v xml:space="preserve"> населення             </v>
          </cell>
        </row>
        <row r="117">
          <cell r="A117" t="str">
            <v>3.Прирiст вкладiв,придбання</v>
          </cell>
        </row>
        <row r="118">
          <cell r="A118" t="str">
            <v xml:space="preserve">  облiгацiй Державној внутр.</v>
          </cell>
        </row>
        <row r="119">
          <cell r="A119" t="str">
            <v xml:space="preserve">  позики,iнш.цiнних паперiв  </v>
          </cell>
        </row>
        <row r="120">
          <cell r="A120" t="str">
            <v>Всього</v>
          </cell>
        </row>
        <row r="121">
          <cell r="A121" t="str">
            <v xml:space="preserve">В. Перевищення доходiв над </v>
          </cell>
        </row>
        <row r="122">
          <cell r="A122" t="str">
            <v xml:space="preserve">   витратами</v>
          </cell>
        </row>
        <row r="123">
          <cell r="A123" t="str">
            <v>Баланс</v>
          </cell>
        </row>
        <row r="124">
          <cell r="A124" t="str">
            <v>_x000C_</v>
          </cell>
        </row>
        <row r="130">
          <cell r="A130" t="str">
            <v>А. ГРОШОВI ДОХОДИ</v>
          </cell>
        </row>
        <row r="131">
          <cell r="A131" t="str">
            <v>1.Заробiтна плата</v>
          </cell>
        </row>
        <row r="132">
          <cell r="A132" t="str">
            <v>2.Оплата працi робiтникiв</v>
          </cell>
        </row>
        <row r="133">
          <cell r="A133" t="str">
            <v xml:space="preserve">  кооперативiв</v>
          </cell>
        </row>
        <row r="134">
          <cell r="A134" t="str">
            <v>3.Доходи робiтникiв та служ-</v>
          </cell>
        </row>
        <row r="135">
          <cell r="A135" t="str">
            <v xml:space="preserve">  бовцiв вiд пiдприїмств та</v>
          </cell>
        </row>
        <row r="136">
          <cell r="A136" t="str">
            <v xml:space="preserve">  органiзацiй крiм зар.плати</v>
          </cell>
        </row>
        <row r="137">
          <cell r="A137" t="str">
            <v xml:space="preserve">4.Грошовi доходи вiд   </v>
          </cell>
        </row>
        <row r="138">
          <cell r="A138" t="str">
            <v xml:space="preserve">  колгоспiв            </v>
          </cell>
        </row>
        <row r="139">
          <cell r="A139" t="str">
            <v>5.Надходження вiд продажу</v>
          </cell>
        </row>
        <row r="140">
          <cell r="A140" t="str">
            <v xml:space="preserve">  продуктiв сiльсьгого госп.</v>
          </cell>
        </row>
        <row r="141">
          <cell r="A141" t="str">
            <v>Всього трудових доходiв</v>
          </cell>
        </row>
        <row r="142">
          <cell r="A142" t="str">
            <v>(рядки 1+2+3+4+5)</v>
          </cell>
        </row>
        <row r="143">
          <cell r="A143" t="str">
            <v>6.Пенсiј, допомоги,стипендiј</v>
          </cell>
        </row>
        <row r="144">
          <cell r="A144" t="str">
            <v xml:space="preserve">  та iншi надходження</v>
          </cell>
        </row>
        <row r="145">
          <cell r="A145" t="str">
            <v xml:space="preserve">     в тому числi:</v>
          </cell>
        </row>
        <row r="146">
          <cell r="A146" t="str">
            <v xml:space="preserve"> пенсiј, допомоги, стипендiј</v>
          </cell>
        </row>
        <row r="147">
          <cell r="A147" t="str">
            <v>Баланс</v>
          </cell>
        </row>
        <row r="148">
          <cell r="A148" t="str">
            <v>Б.ВИТРАТИ ТА ЗАОЩАДЖЕННЯ</v>
          </cell>
        </row>
        <row r="149">
          <cell r="A149" t="str">
            <v>1.Покупка товарiв та оплата</v>
          </cell>
        </row>
        <row r="150">
          <cell r="A150" t="str">
            <v xml:space="preserve">  послуг</v>
          </cell>
        </row>
        <row r="151">
          <cell r="A151" t="str">
            <v xml:space="preserve">    в тому числi:</v>
          </cell>
        </row>
        <row r="152">
          <cell r="A152" t="str">
            <v xml:space="preserve"> покупка товарiв       </v>
          </cell>
        </row>
        <row r="153">
          <cell r="A153" t="str">
            <v xml:space="preserve"> оплата послуг         </v>
          </cell>
        </row>
        <row r="154">
          <cell r="A154" t="str">
            <v>2.Обов'язковi платежi та</v>
          </cell>
        </row>
        <row r="155">
          <cell r="A155" t="str">
            <v xml:space="preserve">  добровiльнi внески</v>
          </cell>
        </row>
        <row r="156">
          <cell r="A156" t="str">
            <v xml:space="preserve">       iз них:</v>
          </cell>
        </row>
        <row r="157">
          <cell r="A157" t="str">
            <v xml:space="preserve"> прибутковий податок з </v>
          </cell>
        </row>
        <row r="158">
          <cell r="A158" t="str">
            <v xml:space="preserve"> населення             </v>
          </cell>
        </row>
        <row r="159">
          <cell r="A159" t="str">
            <v>3.Прирiст вкладiв,придбання</v>
          </cell>
        </row>
        <row r="160">
          <cell r="A160" t="str">
            <v xml:space="preserve">  облiгацiй Державној внутр.</v>
          </cell>
        </row>
        <row r="161">
          <cell r="A161" t="str">
            <v xml:space="preserve">  позики,iнш.цiнних паперiв  </v>
          </cell>
        </row>
        <row r="162">
          <cell r="A162" t="str">
            <v>Всього</v>
          </cell>
        </row>
        <row r="163">
          <cell r="A163" t="str">
            <v xml:space="preserve">В. Перевищення доходiв над </v>
          </cell>
        </row>
        <row r="164">
          <cell r="A164" t="str">
            <v xml:space="preserve">   витратами</v>
          </cell>
        </row>
        <row r="165">
          <cell r="A165" t="str">
            <v>Баланс</v>
          </cell>
        </row>
        <row r="166">
          <cell r="A166" t="str">
            <v>_x000C_</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6">
          <cell r="E6" t="str">
            <v>31 декабря 2005 года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Технич лист"/>
    </sheet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 val="Рабоч"/>
      <sheetName val="11)423+424"/>
      <sheetName val="Chart_of_accs"/>
      <sheetName val="Лист1"/>
      <sheetName val="База"/>
    </sheetNames>
    <sheetDataSet>
      <sheetData sheetId="0" refreshError="1"/>
      <sheetData sheetId="1" refreshError="1">
        <row r="2">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100"/>
  <sheetViews>
    <sheetView topLeftCell="A61" zoomScale="75" zoomScaleNormal="75" zoomScaleSheetLayoutView="80" workbookViewId="0">
      <selection activeCell="N17" sqref="N17"/>
    </sheetView>
  </sheetViews>
  <sheetFormatPr defaultRowHeight="18.75"/>
  <cols>
    <col min="1" max="1" width="50.28515625" style="243" customWidth="1"/>
    <col min="2" max="2" width="16.85546875" style="25" customWidth="1"/>
    <col min="3" max="3" width="14.5703125" style="25" customWidth="1"/>
    <col min="4" max="4" width="15.5703125" style="25" customWidth="1"/>
    <col min="5" max="5" width="14.42578125" style="25" customWidth="1"/>
    <col min="6" max="6" width="14.5703125" style="25" customWidth="1"/>
    <col min="7" max="7" width="13.7109375" style="243" customWidth="1"/>
    <col min="8" max="9" width="14.5703125" style="243" customWidth="1"/>
    <col min="10" max="10" width="15.140625" style="243" customWidth="1"/>
    <col min="11" max="11" width="10" style="243" customWidth="1"/>
    <col min="12" max="12" width="9.5703125" style="243" customWidth="1"/>
    <col min="13" max="14" width="9.140625" style="243"/>
    <col min="15" max="15" width="10.5703125" style="243" customWidth="1"/>
    <col min="16" max="16384" width="9.140625" style="243"/>
  </cols>
  <sheetData>
    <row r="1" spans="1:10">
      <c r="A1" s="116"/>
      <c r="B1" s="237"/>
      <c r="C1" s="237"/>
      <c r="D1" s="237"/>
      <c r="E1" s="237"/>
      <c r="F1" s="237" t="s">
        <v>19</v>
      </c>
      <c r="G1" s="116"/>
      <c r="H1" s="116"/>
      <c r="I1" s="116"/>
      <c r="J1" s="116"/>
    </row>
    <row r="2" spans="1:10" ht="18.75" customHeight="1">
      <c r="A2" s="277" t="s">
        <v>381</v>
      </c>
      <c r="B2" s="277"/>
      <c r="C2" s="118"/>
      <c r="D2" s="119"/>
      <c r="E2" s="119"/>
      <c r="F2" s="278" t="s">
        <v>382</v>
      </c>
      <c r="G2" s="278"/>
      <c r="H2" s="278"/>
      <c r="I2" s="278"/>
      <c r="J2" s="278"/>
    </row>
    <row r="3" spans="1:10" ht="18.75" customHeight="1">
      <c r="A3" s="279" t="s">
        <v>536</v>
      </c>
      <c r="B3" s="245"/>
      <c r="C3" s="118"/>
      <c r="D3" s="121"/>
      <c r="E3" s="121"/>
      <c r="F3" s="278"/>
      <c r="G3" s="278"/>
      <c r="H3" s="278"/>
      <c r="I3" s="278"/>
      <c r="J3" s="278"/>
    </row>
    <row r="4" spans="1:10" ht="18.75" customHeight="1">
      <c r="A4" s="279"/>
      <c r="B4" s="245"/>
      <c r="C4" s="118"/>
      <c r="D4" s="121"/>
      <c r="E4" s="121"/>
      <c r="F4" s="278"/>
      <c r="G4" s="278"/>
      <c r="H4" s="278"/>
      <c r="I4" s="278"/>
      <c r="J4" s="278"/>
    </row>
    <row r="5" spans="1:10" ht="29.25" customHeight="1">
      <c r="A5" s="280" t="s">
        <v>537</v>
      </c>
      <c r="B5" s="280"/>
      <c r="C5" s="118"/>
      <c r="D5" s="121"/>
      <c r="E5" s="121"/>
      <c r="F5" s="121"/>
      <c r="G5" s="281"/>
      <c r="H5" s="281"/>
      <c r="I5" s="241"/>
      <c r="J5" s="241"/>
    </row>
    <row r="6" spans="1:10" ht="18.75" customHeight="1">
      <c r="A6" s="282" t="s">
        <v>383</v>
      </c>
      <c r="B6" s="282"/>
      <c r="C6" s="118"/>
      <c r="D6" s="122"/>
      <c r="E6" s="122"/>
      <c r="F6" s="283" t="s">
        <v>384</v>
      </c>
      <c r="G6" s="283"/>
      <c r="H6" s="283"/>
      <c r="I6" s="283"/>
      <c r="J6" s="283"/>
    </row>
    <row r="7" spans="1:10" ht="63" customHeight="1">
      <c r="A7" s="282"/>
      <c r="B7" s="282"/>
      <c r="C7" s="118"/>
      <c r="D7" s="122"/>
      <c r="E7" s="122"/>
      <c r="F7" s="283" t="s">
        <v>439</v>
      </c>
      <c r="G7" s="283"/>
      <c r="H7" s="283"/>
      <c r="I7" s="283"/>
      <c r="J7" s="283"/>
    </row>
    <row r="8" spans="1:10" ht="18.75" customHeight="1">
      <c r="A8" s="238" t="s">
        <v>351</v>
      </c>
      <c r="B8" s="240"/>
      <c r="C8" s="118"/>
      <c r="D8" s="122"/>
      <c r="E8" s="122"/>
      <c r="F8" s="283" t="s">
        <v>385</v>
      </c>
      <c r="G8" s="283"/>
      <c r="H8" s="283"/>
      <c r="I8" s="283"/>
      <c r="J8" s="283"/>
    </row>
    <row r="9" spans="1:10" ht="18.75" customHeight="1">
      <c r="A9" s="240"/>
      <c r="B9" s="240"/>
      <c r="C9" s="118"/>
      <c r="D9" s="122"/>
      <c r="E9" s="122"/>
      <c r="F9" s="283" t="s">
        <v>386</v>
      </c>
      <c r="G9" s="283"/>
      <c r="H9" s="283"/>
      <c r="I9" s="283"/>
      <c r="J9" s="283"/>
    </row>
    <row r="10" spans="1:10" ht="18.75" customHeight="1">
      <c r="A10" s="240"/>
      <c r="B10" s="240"/>
      <c r="C10" s="118"/>
      <c r="D10" s="122"/>
      <c r="E10" s="122"/>
      <c r="F10" s="238"/>
      <c r="G10" s="238"/>
      <c r="H10" s="238"/>
      <c r="I10" s="238"/>
      <c r="J10" s="238"/>
    </row>
    <row r="11" spans="1:10" ht="20.25">
      <c r="A11" s="240"/>
      <c r="B11" s="240"/>
      <c r="C11" s="118"/>
      <c r="D11" s="122"/>
      <c r="E11" s="122"/>
      <c r="F11" s="119" t="s">
        <v>487</v>
      </c>
      <c r="G11" s="119"/>
      <c r="H11" s="119"/>
      <c r="I11" s="119"/>
      <c r="J11" s="119"/>
    </row>
    <row r="12" spans="1:10" ht="20.25">
      <c r="A12" s="240"/>
      <c r="B12" s="240"/>
      <c r="C12" s="118"/>
      <c r="D12" s="122"/>
      <c r="E12" s="122"/>
      <c r="F12" s="119" t="s">
        <v>488</v>
      </c>
      <c r="G12" s="119"/>
      <c r="H12" s="119"/>
      <c r="I12" s="119"/>
      <c r="J12" s="119"/>
    </row>
    <row r="13" spans="1:10" ht="57.75" customHeight="1">
      <c r="A13" s="240"/>
      <c r="B13" s="240"/>
      <c r="C13" s="118"/>
      <c r="D13" s="122"/>
      <c r="E13" s="122"/>
      <c r="F13" s="284" t="s">
        <v>489</v>
      </c>
      <c r="G13" s="284"/>
      <c r="H13" s="284"/>
      <c r="I13" s="284"/>
      <c r="J13" s="284"/>
    </row>
    <row r="14" spans="1:10" ht="20.25" customHeight="1">
      <c r="A14" s="240"/>
      <c r="B14" s="240"/>
      <c r="C14" s="118"/>
      <c r="D14" s="122"/>
      <c r="E14" s="122"/>
      <c r="F14" s="238" t="s">
        <v>351</v>
      </c>
      <c r="G14" s="119"/>
      <c r="H14" s="119"/>
      <c r="I14" s="119"/>
      <c r="J14" s="119"/>
    </row>
    <row r="15" spans="1:10" ht="23.25" customHeight="1">
      <c r="A15" s="240"/>
      <c r="B15" s="240"/>
      <c r="C15" s="118"/>
      <c r="D15" s="122"/>
      <c r="E15" s="122"/>
      <c r="F15" s="119"/>
      <c r="G15" s="241"/>
      <c r="H15" s="238"/>
      <c r="I15" s="238"/>
      <c r="J15" s="238"/>
    </row>
    <row r="16" spans="1:10" ht="50.25" customHeight="1">
      <c r="A16" s="119"/>
      <c r="B16" s="123"/>
      <c r="C16" s="123"/>
      <c r="D16" s="123"/>
      <c r="E16" s="123"/>
      <c r="F16" s="123"/>
      <c r="G16" s="124"/>
      <c r="H16" s="124"/>
      <c r="I16" s="124"/>
      <c r="J16" s="124"/>
    </row>
    <row r="17" spans="1:10" ht="19.5" customHeight="1">
      <c r="A17" s="125"/>
      <c r="B17" s="276"/>
      <c r="C17" s="276"/>
      <c r="D17" s="276"/>
      <c r="E17" s="276"/>
      <c r="F17" s="276"/>
      <c r="G17" s="126"/>
      <c r="H17" s="127"/>
      <c r="I17" s="128" t="s">
        <v>542</v>
      </c>
      <c r="J17" s="129" t="s">
        <v>263</v>
      </c>
    </row>
    <row r="18" spans="1:10" ht="45" customHeight="1">
      <c r="A18" s="239" t="s">
        <v>14</v>
      </c>
      <c r="B18" s="276" t="s">
        <v>467</v>
      </c>
      <c r="C18" s="276"/>
      <c r="D18" s="276"/>
      <c r="E18" s="276"/>
      <c r="F18" s="276"/>
      <c r="G18" s="276"/>
      <c r="H18" s="285"/>
      <c r="I18" s="192" t="s">
        <v>145</v>
      </c>
      <c r="J18" s="191">
        <v>38528110</v>
      </c>
    </row>
    <row r="19" spans="1:10" ht="16.5" customHeight="1">
      <c r="A19" s="239" t="s">
        <v>15</v>
      </c>
      <c r="B19" s="276" t="s">
        <v>430</v>
      </c>
      <c r="C19" s="276"/>
      <c r="D19" s="276"/>
      <c r="E19" s="276"/>
      <c r="F19" s="276"/>
      <c r="G19" s="126"/>
      <c r="H19" s="127"/>
      <c r="I19" s="192" t="s">
        <v>144</v>
      </c>
      <c r="J19" s="191">
        <v>150</v>
      </c>
    </row>
    <row r="20" spans="1:10" ht="18.75" customHeight="1">
      <c r="A20" s="239" t="s">
        <v>20</v>
      </c>
      <c r="B20" s="276" t="s">
        <v>431</v>
      </c>
      <c r="C20" s="276"/>
      <c r="D20" s="276"/>
      <c r="E20" s="276"/>
      <c r="F20" s="276"/>
      <c r="G20" s="126"/>
      <c r="H20" s="127"/>
      <c r="I20" s="192" t="s">
        <v>143</v>
      </c>
      <c r="J20" s="191">
        <v>1210138400</v>
      </c>
    </row>
    <row r="21" spans="1:10" ht="15.75" customHeight="1">
      <c r="A21" s="239" t="s">
        <v>387</v>
      </c>
      <c r="B21" s="276" t="s">
        <v>470</v>
      </c>
      <c r="C21" s="276"/>
      <c r="D21" s="276"/>
      <c r="E21" s="276"/>
      <c r="F21" s="276"/>
      <c r="G21" s="130"/>
      <c r="H21" s="131"/>
      <c r="I21" s="192" t="s">
        <v>9</v>
      </c>
      <c r="J21" s="191"/>
    </row>
    <row r="22" spans="1:10" ht="15.75" customHeight="1">
      <c r="A22" s="239" t="s">
        <v>17</v>
      </c>
      <c r="B22" s="276"/>
      <c r="C22" s="276"/>
      <c r="D22" s="276"/>
      <c r="E22" s="276"/>
      <c r="F22" s="276"/>
      <c r="G22" s="130"/>
      <c r="H22" s="131"/>
      <c r="I22" s="192" t="s">
        <v>8</v>
      </c>
      <c r="J22" s="191"/>
    </row>
    <row r="23" spans="1:10" ht="46.5" customHeight="1">
      <c r="A23" s="239" t="s">
        <v>16</v>
      </c>
      <c r="B23" s="276" t="s">
        <v>507</v>
      </c>
      <c r="C23" s="276"/>
      <c r="D23" s="276"/>
      <c r="E23" s="276"/>
      <c r="F23" s="276"/>
      <c r="G23" s="276"/>
      <c r="H23" s="285"/>
      <c r="I23" s="193" t="s">
        <v>10</v>
      </c>
      <c r="J23" s="191" t="s">
        <v>429</v>
      </c>
    </row>
    <row r="24" spans="1:10" ht="21.75" customHeight="1">
      <c r="A24" s="286" t="s">
        <v>388</v>
      </c>
      <c r="B24" s="276"/>
      <c r="C24" s="276"/>
      <c r="D24" s="276"/>
      <c r="E24" s="276"/>
      <c r="F24" s="276"/>
      <c r="G24" s="276" t="s">
        <v>206</v>
      </c>
      <c r="H24" s="287"/>
      <c r="I24" s="288"/>
      <c r="J24" s="133"/>
    </row>
    <row r="25" spans="1:10" ht="21.75" customHeight="1">
      <c r="A25" s="239" t="s">
        <v>21</v>
      </c>
      <c r="B25" s="276" t="s">
        <v>432</v>
      </c>
      <c r="C25" s="276"/>
      <c r="D25" s="276"/>
      <c r="E25" s="276"/>
      <c r="F25" s="276"/>
      <c r="G25" s="276" t="s">
        <v>207</v>
      </c>
      <c r="H25" s="287"/>
      <c r="I25" s="288"/>
      <c r="J25" s="133"/>
    </row>
    <row r="26" spans="1:10" ht="21.75" customHeight="1">
      <c r="A26" s="286" t="s">
        <v>505</v>
      </c>
      <c r="B26" s="276"/>
      <c r="C26" s="276"/>
      <c r="D26" s="276"/>
      <c r="E26" s="276"/>
      <c r="F26" s="276"/>
      <c r="G26" s="130"/>
      <c r="H26" s="130"/>
      <c r="I26" s="130"/>
      <c r="J26" s="131"/>
    </row>
    <row r="27" spans="1:10" ht="21.75" customHeight="1">
      <c r="A27" s="239" t="s">
        <v>11</v>
      </c>
      <c r="B27" s="276" t="s">
        <v>454</v>
      </c>
      <c r="C27" s="276"/>
      <c r="D27" s="276"/>
      <c r="E27" s="276"/>
      <c r="F27" s="276"/>
      <c r="G27" s="276"/>
      <c r="H27" s="276"/>
      <c r="I27" s="126"/>
      <c r="J27" s="127"/>
    </row>
    <row r="28" spans="1:10" ht="21.75" customHeight="1">
      <c r="A28" s="239" t="s">
        <v>12</v>
      </c>
      <c r="B28" s="289" t="s">
        <v>469</v>
      </c>
      <c r="C28" s="289"/>
      <c r="D28" s="289"/>
      <c r="E28" s="289"/>
      <c r="F28" s="289"/>
      <c r="G28" s="130"/>
      <c r="H28" s="130"/>
      <c r="I28" s="130"/>
      <c r="J28" s="131"/>
    </row>
    <row r="29" spans="1:10" ht="21.75" customHeight="1">
      <c r="A29" s="239" t="s">
        <v>13</v>
      </c>
      <c r="B29" s="276" t="s">
        <v>453</v>
      </c>
      <c r="C29" s="276"/>
      <c r="D29" s="276"/>
      <c r="E29" s="276"/>
      <c r="F29" s="276"/>
      <c r="G29" s="126"/>
      <c r="H29" s="126"/>
      <c r="I29" s="126"/>
      <c r="J29" s="127"/>
    </row>
    <row r="30" spans="1:10" s="251" customFormat="1" ht="21.75" customHeight="1">
      <c r="A30" s="250"/>
      <c r="B30" s="250"/>
      <c r="C30" s="250"/>
      <c r="D30" s="250"/>
      <c r="E30" s="250"/>
      <c r="F30" s="250"/>
      <c r="G30" s="119"/>
      <c r="H30" s="119"/>
      <c r="I30" s="119"/>
      <c r="J30" s="119"/>
    </row>
    <row r="31" spans="1:10" s="251" customFormat="1" ht="21.75" customHeight="1">
      <c r="A31" s="250"/>
      <c r="B31" s="250"/>
      <c r="C31" s="250"/>
      <c r="D31" s="250"/>
      <c r="E31" s="250"/>
      <c r="F31" s="250"/>
      <c r="G31" s="119"/>
      <c r="H31" s="119"/>
      <c r="I31" s="119"/>
      <c r="J31" s="119"/>
    </row>
    <row r="32" spans="1:10" ht="20.100000000000001" customHeight="1">
      <c r="B32" s="243"/>
      <c r="C32" s="243"/>
      <c r="D32" s="243"/>
      <c r="E32" s="243"/>
      <c r="F32" s="243"/>
    </row>
    <row r="33" spans="1:10" s="2" customFormat="1"/>
    <row r="34" spans="1:10" ht="240" customHeight="1">
      <c r="A34" s="70"/>
      <c r="B34" s="243"/>
      <c r="D34" s="243"/>
      <c r="E34" s="243"/>
      <c r="F34" s="243"/>
    </row>
    <row r="35" spans="1:10" s="25" customFormat="1">
      <c r="A35" s="51"/>
      <c r="G35" s="243"/>
      <c r="H35" s="243"/>
      <c r="I35" s="243"/>
      <c r="J35" s="243"/>
    </row>
    <row r="36" spans="1:10" s="25" customFormat="1">
      <c r="A36" s="51"/>
      <c r="G36" s="243"/>
      <c r="H36" s="243"/>
      <c r="I36" s="243"/>
      <c r="J36" s="243"/>
    </row>
    <row r="37" spans="1:10" s="25" customFormat="1">
      <c r="A37" s="51"/>
      <c r="G37" s="243"/>
      <c r="H37" s="243"/>
      <c r="I37" s="243"/>
      <c r="J37" s="243"/>
    </row>
    <row r="38" spans="1:10" s="25" customFormat="1">
      <c r="A38" s="51"/>
      <c r="G38" s="243"/>
      <c r="H38" s="243"/>
      <c r="I38" s="243"/>
      <c r="J38" s="243"/>
    </row>
    <row r="39" spans="1:10" s="25" customFormat="1">
      <c r="A39" s="51"/>
      <c r="G39" s="243"/>
      <c r="H39" s="243"/>
      <c r="I39" s="243"/>
      <c r="J39" s="243"/>
    </row>
    <row r="40" spans="1:10" s="25" customFormat="1">
      <c r="A40" s="51"/>
      <c r="G40" s="243"/>
      <c r="H40" s="243"/>
      <c r="I40" s="243"/>
      <c r="J40" s="243"/>
    </row>
    <row r="41" spans="1:10" s="25" customFormat="1">
      <c r="A41" s="51"/>
      <c r="G41" s="243"/>
      <c r="H41" s="243"/>
      <c r="I41" s="243"/>
      <c r="J41" s="243"/>
    </row>
    <row r="42" spans="1:10" s="25" customFormat="1">
      <c r="A42" s="51"/>
      <c r="G42" s="243"/>
      <c r="H42" s="243"/>
      <c r="I42" s="243"/>
      <c r="J42" s="243"/>
    </row>
    <row r="43" spans="1:10" s="25" customFormat="1">
      <c r="A43" s="51"/>
      <c r="G43" s="243"/>
      <c r="H43" s="243"/>
      <c r="I43" s="243"/>
      <c r="J43" s="243"/>
    </row>
    <row r="44" spans="1:10" s="25" customFormat="1">
      <c r="A44" s="51"/>
      <c r="G44" s="243"/>
      <c r="H44" s="243"/>
      <c r="I44" s="243"/>
      <c r="J44" s="243"/>
    </row>
    <row r="45" spans="1:10" s="25" customFormat="1">
      <c r="A45" s="51"/>
      <c r="G45" s="243"/>
      <c r="H45" s="243"/>
      <c r="I45" s="243"/>
      <c r="J45" s="243"/>
    </row>
    <row r="46" spans="1:10" s="25" customFormat="1">
      <c r="A46" s="51"/>
      <c r="G46" s="243"/>
      <c r="H46" s="243"/>
      <c r="I46" s="243"/>
      <c r="J46" s="243"/>
    </row>
    <row r="47" spans="1:10" s="25" customFormat="1">
      <c r="A47" s="51"/>
      <c r="G47" s="243"/>
      <c r="H47" s="243"/>
      <c r="I47" s="243"/>
      <c r="J47" s="243"/>
    </row>
    <row r="48" spans="1:10" s="25" customFormat="1">
      <c r="A48" s="51"/>
      <c r="G48" s="243"/>
      <c r="H48" s="243"/>
      <c r="I48" s="243"/>
      <c r="J48" s="243"/>
    </row>
    <row r="49" spans="1:10" s="25" customFormat="1">
      <c r="A49" s="51"/>
      <c r="G49" s="243"/>
      <c r="H49" s="243"/>
      <c r="I49" s="243"/>
      <c r="J49" s="243"/>
    </row>
    <row r="50" spans="1:10" s="25" customFormat="1">
      <c r="A50" s="51"/>
      <c r="G50" s="243"/>
      <c r="H50" s="243"/>
      <c r="I50" s="243"/>
      <c r="J50" s="243"/>
    </row>
    <row r="51" spans="1:10" s="25" customFormat="1">
      <c r="A51" s="51"/>
      <c r="G51" s="243"/>
      <c r="H51" s="243"/>
      <c r="I51" s="243"/>
      <c r="J51" s="243"/>
    </row>
    <row r="52" spans="1:10" s="25" customFormat="1">
      <c r="A52" s="51"/>
      <c r="G52" s="243"/>
      <c r="H52" s="243"/>
      <c r="I52" s="243"/>
      <c r="J52" s="243"/>
    </row>
    <row r="53" spans="1:10" s="25" customFormat="1">
      <c r="A53" s="51"/>
      <c r="G53" s="243"/>
      <c r="H53" s="243"/>
      <c r="I53" s="243"/>
      <c r="J53" s="243"/>
    </row>
    <row r="54" spans="1:10" s="25" customFormat="1">
      <c r="A54" s="51"/>
      <c r="G54" s="243"/>
      <c r="H54" s="243"/>
      <c r="I54" s="243"/>
      <c r="J54" s="243"/>
    </row>
    <row r="55" spans="1:10" s="25" customFormat="1">
      <c r="A55" s="51"/>
      <c r="G55" s="243"/>
      <c r="H55" s="243"/>
      <c r="I55" s="243"/>
      <c r="J55" s="243"/>
    </row>
    <row r="56" spans="1:10" s="25" customFormat="1">
      <c r="A56" s="51"/>
      <c r="G56" s="243"/>
      <c r="H56" s="243"/>
      <c r="I56" s="243"/>
      <c r="J56" s="243"/>
    </row>
    <row r="57" spans="1:10" s="25" customFormat="1">
      <c r="A57" s="51"/>
      <c r="G57" s="243"/>
      <c r="H57" s="243"/>
      <c r="I57" s="243"/>
      <c r="J57" s="243"/>
    </row>
    <row r="58" spans="1:10" s="25" customFormat="1">
      <c r="A58" s="51"/>
      <c r="G58" s="243"/>
      <c r="H58" s="243"/>
      <c r="I58" s="243"/>
      <c r="J58" s="243"/>
    </row>
    <row r="59" spans="1:10" s="25" customFormat="1">
      <c r="A59" s="51"/>
      <c r="G59" s="243"/>
      <c r="H59" s="243"/>
      <c r="I59" s="243"/>
      <c r="J59" s="243"/>
    </row>
    <row r="60" spans="1:10" s="25" customFormat="1">
      <c r="A60" s="51"/>
      <c r="G60" s="243"/>
      <c r="H60" s="243"/>
      <c r="I60" s="243"/>
      <c r="J60" s="243"/>
    </row>
    <row r="61" spans="1:10" s="25" customFormat="1">
      <c r="A61" s="51"/>
      <c r="G61" s="243"/>
      <c r="H61" s="243"/>
      <c r="I61" s="243"/>
      <c r="J61" s="243"/>
    </row>
    <row r="62" spans="1:10" s="25" customFormat="1">
      <c r="A62" s="51"/>
      <c r="G62" s="243"/>
      <c r="H62" s="243"/>
      <c r="I62" s="243"/>
      <c r="J62" s="243"/>
    </row>
    <row r="63" spans="1:10" s="25" customFormat="1">
      <c r="A63" s="51"/>
      <c r="G63" s="243"/>
      <c r="H63" s="243"/>
      <c r="I63" s="243"/>
      <c r="J63" s="243"/>
    </row>
    <row r="64" spans="1:10" s="25" customFormat="1">
      <c r="A64" s="51"/>
      <c r="G64" s="243"/>
      <c r="H64" s="243"/>
      <c r="I64" s="243"/>
      <c r="J64" s="243"/>
    </row>
    <row r="65" spans="1:10" s="25" customFormat="1">
      <c r="A65" s="51"/>
      <c r="G65" s="243"/>
      <c r="H65" s="243"/>
      <c r="I65" s="243"/>
      <c r="J65" s="243"/>
    </row>
    <row r="66" spans="1:10" s="25" customFormat="1">
      <c r="A66" s="51"/>
      <c r="G66" s="243"/>
      <c r="H66" s="243"/>
      <c r="I66" s="243"/>
      <c r="J66" s="243"/>
    </row>
    <row r="67" spans="1:10" s="25" customFormat="1">
      <c r="A67" s="51"/>
      <c r="G67" s="243"/>
      <c r="H67" s="243"/>
      <c r="I67" s="243"/>
      <c r="J67" s="243"/>
    </row>
    <row r="68" spans="1:10" s="25" customFormat="1">
      <c r="A68" s="51"/>
      <c r="G68" s="243"/>
      <c r="H68" s="243"/>
      <c r="I68" s="243"/>
      <c r="J68" s="243"/>
    </row>
    <row r="69" spans="1:10" s="25" customFormat="1">
      <c r="A69" s="51"/>
      <c r="G69" s="243"/>
      <c r="H69" s="243"/>
      <c r="I69" s="243"/>
      <c r="J69" s="243"/>
    </row>
    <row r="70" spans="1:10" s="25" customFormat="1">
      <c r="A70" s="51"/>
      <c r="G70" s="243"/>
      <c r="H70" s="243"/>
      <c r="I70" s="243"/>
      <c r="J70" s="243"/>
    </row>
    <row r="71" spans="1:10" s="25" customFormat="1">
      <c r="A71" s="51"/>
      <c r="G71" s="243"/>
      <c r="H71" s="243"/>
      <c r="I71" s="243"/>
      <c r="J71" s="243"/>
    </row>
    <row r="72" spans="1:10" s="25" customFormat="1">
      <c r="A72" s="51"/>
      <c r="G72" s="243"/>
      <c r="H72" s="243"/>
      <c r="I72" s="243"/>
      <c r="J72" s="243"/>
    </row>
    <row r="73" spans="1:10" s="25" customFormat="1">
      <c r="A73" s="51"/>
      <c r="G73" s="243"/>
      <c r="H73" s="243"/>
      <c r="I73" s="243"/>
      <c r="J73" s="243"/>
    </row>
    <row r="74" spans="1:10" s="25" customFormat="1">
      <c r="A74" s="51"/>
      <c r="G74" s="243"/>
      <c r="H74" s="243"/>
      <c r="I74" s="243"/>
      <c r="J74" s="243"/>
    </row>
    <row r="75" spans="1:10" s="25" customFormat="1">
      <c r="A75" s="51"/>
      <c r="G75" s="243"/>
      <c r="H75" s="243"/>
      <c r="I75" s="243"/>
      <c r="J75" s="243"/>
    </row>
    <row r="76" spans="1:10" s="25" customFormat="1">
      <c r="A76" s="51"/>
      <c r="G76" s="243"/>
      <c r="H76" s="243"/>
      <c r="I76" s="243"/>
      <c r="J76" s="243"/>
    </row>
    <row r="77" spans="1:10" s="25" customFormat="1">
      <c r="A77" s="51"/>
      <c r="G77" s="243"/>
      <c r="H77" s="243"/>
      <c r="I77" s="243"/>
      <c r="J77" s="243"/>
    </row>
    <row r="78" spans="1:10" s="25" customFormat="1">
      <c r="A78" s="51"/>
      <c r="G78" s="243"/>
      <c r="H78" s="243"/>
      <c r="I78" s="243"/>
      <c r="J78" s="243"/>
    </row>
    <row r="79" spans="1:10" s="25" customFormat="1">
      <c r="A79" s="51"/>
      <c r="G79" s="243"/>
      <c r="H79" s="243"/>
      <c r="I79" s="243"/>
      <c r="J79" s="243"/>
    </row>
    <row r="80" spans="1:10" s="25" customFormat="1">
      <c r="A80" s="51"/>
      <c r="G80" s="243"/>
      <c r="H80" s="243"/>
      <c r="I80" s="243"/>
      <c r="J80" s="243"/>
    </row>
    <row r="81" spans="1:10" s="25" customFormat="1">
      <c r="A81" s="51"/>
      <c r="G81" s="243"/>
      <c r="H81" s="243"/>
      <c r="I81" s="243"/>
      <c r="J81" s="243"/>
    </row>
    <row r="82" spans="1:10" s="25" customFormat="1">
      <c r="A82" s="51"/>
      <c r="G82" s="243"/>
      <c r="H82" s="243"/>
      <c r="I82" s="243"/>
      <c r="J82" s="243"/>
    </row>
    <row r="83" spans="1:10" s="25" customFormat="1">
      <c r="A83" s="51"/>
      <c r="G83" s="243"/>
      <c r="H83" s="243"/>
      <c r="I83" s="243"/>
      <c r="J83" s="243"/>
    </row>
    <row r="84" spans="1:10" s="25" customFormat="1">
      <c r="A84" s="51"/>
      <c r="G84" s="243"/>
      <c r="H84" s="243"/>
      <c r="I84" s="243"/>
      <c r="J84" s="243"/>
    </row>
    <row r="85" spans="1:10" s="25" customFormat="1">
      <c r="A85" s="51"/>
      <c r="G85" s="243"/>
      <c r="H85" s="243"/>
      <c r="I85" s="243"/>
      <c r="J85" s="243"/>
    </row>
    <row r="86" spans="1:10" s="25" customFormat="1">
      <c r="A86" s="51"/>
      <c r="G86" s="243"/>
      <c r="H86" s="243"/>
      <c r="I86" s="243"/>
      <c r="J86" s="243"/>
    </row>
    <row r="87" spans="1:10" s="25" customFormat="1">
      <c r="A87" s="51"/>
      <c r="G87" s="243"/>
      <c r="H87" s="243"/>
      <c r="I87" s="243"/>
      <c r="J87" s="243"/>
    </row>
    <row r="88" spans="1:10" s="25" customFormat="1">
      <c r="A88" s="51"/>
      <c r="G88" s="243"/>
      <c r="H88" s="243"/>
      <c r="I88" s="243"/>
      <c r="J88" s="243"/>
    </row>
    <row r="89" spans="1:10" s="25" customFormat="1">
      <c r="A89" s="51"/>
      <c r="G89" s="243"/>
      <c r="H89" s="243"/>
      <c r="I89" s="243"/>
      <c r="J89" s="243"/>
    </row>
    <row r="90" spans="1:10" s="25" customFormat="1">
      <c r="A90" s="51"/>
      <c r="G90" s="243"/>
      <c r="H90" s="243"/>
      <c r="I90" s="243"/>
      <c r="J90" s="243"/>
    </row>
    <row r="91" spans="1:10" s="25" customFormat="1">
      <c r="A91" s="51"/>
      <c r="G91" s="243"/>
      <c r="H91" s="243"/>
      <c r="I91" s="243"/>
      <c r="J91" s="243"/>
    </row>
    <row r="92" spans="1:10" s="25" customFormat="1">
      <c r="A92" s="51"/>
      <c r="G92" s="243"/>
      <c r="H92" s="243"/>
      <c r="I92" s="243"/>
      <c r="J92" s="243"/>
    </row>
    <row r="93" spans="1:10" s="25" customFormat="1">
      <c r="A93" s="51"/>
      <c r="G93" s="243"/>
      <c r="H93" s="243"/>
      <c r="I93" s="243"/>
      <c r="J93" s="243"/>
    </row>
    <row r="94" spans="1:10" s="25" customFormat="1">
      <c r="A94" s="51"/>
      <c r="G94" s="243"/>
      <c r="H94" s="243"/>
      <c r="I94" s="243"/>
      <c r="J94" s="243"/>
    </row>
    <row r="95" spans="1:10" s="25" customFormat="1">
      <c r="A95" s="51"/>
      <c r="G95" s="243"/>
      <c r="H95" s="243"/>
      <c r="I95" s="243"/>
      <c r="J95" s="243"/>
    </row>
    <row r="96" spans="1:10" s="25" customFormat="1">
      <c r="A96" s="51"/>
      <c r="G96" s="243"/>
      <c r="H96" s="243"/>
      <c r="I96" s="243"/>
      <c r="J96" s="243"/>
    </row>
    <row r="97" spans="1:10" s="25" customFormat="1">
      <c r="A97" s="51"/>
      <c r="G97" s="243"/>
      <c r="H97" s="243"/>
      <c r="I97" s="243"/>
      <c r="J97" s="243"/>
    </row>
    <row r="98" spans="1:10" s="25" customFormat="1">
      <c r="A98" s="51"/>
      <c r="G98" s="243"/>
      <c r="H98" s="243"/>
      <c r="I98" s="243"/>
      <c r="J98" s="243"/>
    </row>
    <row r="99" spans="1:10" s="25" customFormat="1">
      <c r="A99" s="51"/>
      <c r="G99" s="243"/>
      <c r="H99" s="243"/>
      <c r="I99" s="243"/>
      <c r="J99" s="243"/>
    </row>
    <row r="100" spans="1:10" s="25" customFormat="1">
      <c r="A100" s="51"/>
      <c r="G100" s="243"/>
      <c r="H100" s="243"/>
      <c r="I100" s="243"/>
      <c r="J100" s="243"/>
    </row>
  </sheetData>
  <sheetProtection formatCells="0" formatColumns="0" formatRows="0"/>
  <mergeCells count="26">
    <mergeCell ref="B29:F29"/>
    <mergeCell ref="B20:F20"/>
    <mergeCell ref="B21:F21"/>
    <mergeCell ref="B22:F22"/>
    <mergeCell ref="B23:H23"/>
    <mergeCell ref="A24:F24"/>
    <mergeCell ref="G24:I24"/>
    <mergeCell ref="B25:F25"/>
    <mergeCell ref="G25:I25"/>
    <mergeCell ref="A26:F26"/>
    <mergeCell ref="B27:H27"/>
    <mergeCell ref="B28:F28"/>
    <mergeCell ref="B19:F19"/>
    <mergeCell ref="A2:B2"/>
    <mergeCell ref="F2:J4"/>
    <mergeCell ref="A3:A4"/>
    <mergeCell ref="A5:B5"/>
    <mergeCell ref="G5:H5"/>
    <mergeCell ref="A6:B7"/>
    <mergeCell ref="F6:J6"/>
    <mergeCell ref="F7:J7"/>
    <mergeCell ref="F8:J8"/>
    <mergeCell ref="F9:J9"/>
    <mergeCell ref="F13:J13"/>
    <mergeCell ref="B17:F17"/>
    <mergeCell ref="B18:H18"/>
  </mergeCells>
  <pageMargins left="0.78740157480314965" right="0.39370078740157483" top="0.59055118110236227" bottom="0.59055118110236227" header="0.39370078740157483" footer="0.19685039370078741"/>
  <pageSetup paperSize="9" scale="5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227"/>
  <sheetViews>
    <sheetView tabSelected="1" topLeftCell="A31" zoomScale="75" zoomScaleNormal="75" zoomScaleSheetLayoutView="80" workbookViewId="0">
      <selection activeCell="E42" sqref="E42"/>
    </sheetView>
  </sheetViews>
  <sheetFormatPr defaultRowHeight="18.75"/>
  <cols>
    <col min="1" max="1" width="50.28515625" style="2" customWidth="1"/>
    <col min="2" max="2" width="16.85546875" style="25" customWidth="1"/>
    <col min="3" max="3" width="14.5703125" style="25" customWidth="1"/>
    <col min="4" max="4" width="15.5703125" style="25" customWidth="1"/>
    <col min="5" max="5" width="14.42578125" style="25" customWidth="1"/>
    <col min="6" max="6" width="14.5703125" style="25" customWidth="1"/>
    <col min="7" max="7" width="13.7109375" style="2" customWidth="1"/>
    <col min="8" max="9" width="14.5703125" style="2" customWidth="1"/>
    <col min="10" max="10" width="15.140625" style="2" customWidth="1"/>
    <col min="11" max="11" width="10" style="2" customWidth="1"/>
    <col min="12" max="12" width="9.5703125" style="2" customWidth="1"/>
    <col min="13" max="14" width="9.140625" style="2"/>
    <col min="15" max="15" width="10.5703125" style="2" customWidth="1"/>
    <col min="16" max="16384" width="9.140625" style="2"/>
  </cols>
  <sheetData>
    <row r="1" spans="1:10" ht="22.5">
      <c r="A1" s="290" t="s">
        <v>539</v>
      </c>
      <c r="B1" s="290"/>
      <c r="C1" s="290"/>
      <c r="D1" s="290"/>
      <c r="E1" s="290"/>
      <c r="F1" s="290"/>
      <c r="G1" s="290"/>
      <c r="H1" s="290"/>
      <c r="I1" s="290"/>
      <c r="J1" s="290"/>
    </row>
    <row r="2" spans="1:10" ht="9" customHeight="1">
      <c r="A2" s="12"/>
      <c r="B2" s="12"/>
      <c r="C2" s="12"/>
      <c r="D2" s="12"/>
      <c r="E2" s="12"/>
      <c r="F2" s="12"/>
      <c r="G2" s="12"/>
      <c r="H2" s="12"/>
      <c r="I2" s="12"/>
      <c r="J2" s="12"/>
    </row>
    <row r="3" spans="1:10">
      <c r="A3" s="293" t="s">
        <v>220</v>
      </c>
      <c r="B3" s="293"/>
      <c r="C3" s="293"/>
      <c r="D3" s="293"/>
      <c r="E3" s="293"/>
      <c r="F3" s="293"/>
      <c r="G3" s="293"/>
      <c r="H3" s="293"/>
      <c r="I3" s="293"/>
      <c r="J3" s="293"/>
    </row>
    <row r="4" spans="1:10" ht="12" customHeight="1">
      <c r="B4" s="27"/>
      <c r="C4" s="4"/>
      <c r="D4" s="27"/>
      <c r="E4" s="27"/>
      <c r="F4" s="27"/>
      <c r="G4" s="27"/>
      <c r="H4" s="27"/>
      <c r="I4" s="27"/>
      <c r="J4" s="27"/>
    </row>
    <row r="5" spans="1:10" ht="46.5" customHeight="1">
      <c r="A5" s="296" t="s">
        <v>275</v>
      </c>
      <c r="B5" s="297" t="s">
        <v>18</v>
      </c>
      <c r="C5" s="291" t="s">
        <v>32</v>
      </c>
      <c r="D5" s="291" t="s">
        <v>40</v>
      </c>
      <c r="E5" s="297" t="s">
        <v>149</v>
      </c>
      <c r="F5" s="306" t="s">
        <v>181</v>
      </c>
      <c r="G5" s="298" t="s">
        <v>276</v>
      </c>
      <c r="H5" s="299"/>
      <c r="I5" s="299"/>
      <c r="J5" s="300"/>
    </row>
    <row r="6" spans="1:10" ht="54.75" customHeight="1">
      <c r="A6" s="296"/>
      <c r="B6" s="297"/>
      <c r="C6" s="292"/>
      <c r="D6" s="292"/>
      <c r="E6" s="297"/>
      <c r="F6" s="307"/>
      <c r="G6" s="105" t="s">
        <v>267</v>
      </c>
      <c r="H6" s="105" t="s">
        <v>268</v>
      </c>
      <c r="I6" s="105" t="s">
        <v>269</v>
      </c>
      <c r="J6" s="105" t="s">
        <v>359</v>
      </c>
    </row>
    <row r="7" spans="1:10" ht="20.100000000000001" customHeight="1">
      <c r="A7" s="104">
        <v>1</v>
      </c>
      <c r="B7" s="105">
        <v>2</v>
      </c>
      <c r="C7" s="105">
        <v>3</v>
      </c>
      <c r="D7" s="105">
        <v>4</v>
      </c>
      <c r="E7" s="105">
        <v>5</v>
      </c>
      <c r="F7" s="105">
        <v>6</v>
      </c>
      <c r="G7" s="105">
        <v>7</v>
      </c>
      <c r="H7" s="105">
        <v>8</v>
      </c>
      <c r="I7" s="105">
        <v>9</v>
      </c>
      <c r="J7" s="105">
        <v>10</v>
      </c>
    </row>
    <row r="8" spans="1:10" ht="24.95" customHeight="1">
      <c r="A8" s="301" t="s">
        <v>107</v>
      </c>
      <c r="B8" s="301"/>
      <c r="C8" s="301"/>
      <c r="D8" s="301"/>
      <c r="E8" s="301"/>
      <c r="F8" s="301"/>
      <c r="G8" s="301"/>
      <c r="H8" s="301"/>
      <c r="I8" s="301"/>
      <c r="J8" s="301"/>
    </row>
    <row r="9" spans="1:10" ht="37.5">
      <c r="A9" s="106" t="s">
        <v>221</v>
      </c>
      <c r="B9" s="104">
        <f>'I. Фін результат'!B7</f>
        <v>1000</v>
      </c>
      <c r="C9" s="185">
        <f>'I. Фін результат'!C7</f>
        <v>0</v>
      </c>
      <c r="D9" s="185">
        <f>'I. Фін результат'!D7</f>
        <v>0</v>
      </c>
      <c r="E9" s="185">
        <f>'I. Фін результат'!I7</f>
        <v>0</v>
      </c>
      <c r="F9" s="185">
        <f>'I. Фін результат'!E7</f>
        <v>0</v>
      </c>
      <c r="G9" s="173">
        <f>E9*105.6%</f>
        <v>0</v>
      </c>
      <c r="H9" s="173">
        <f t="shared" ref="H9:J10" si="0">G9*105%</f>
        <v>0</v>
      </c>
      <c r="I9" s="173">
        <f t="shared" si="0"/>
        <v>0</v>
      </c>
      <c r="J9" s="173">
        <f t="shared" si="0"/>
        <v>0</v>
      </c>
    </row>
    <row r="10" spans="1:10" ht="37.5">
      <c r="A10" s="106" t="s">
        <v>189</v>
      </c>
      <c r="B10" s="104">
        <f>'I. Фін результат'!B9</f>
        <v>1010</v>
      </c>
      <c r="C10" s="185">
        <f>'I. Фін результат'!C9</f>
        <v>0</v>
      </c>
      <c r="D10" s="185">
        <f>'I. Фін результат'!D9</f>
        <v>0</v>
      </c>
      <c r="E10" s="185">
        <f>'I. Фін результат'!I9</f>
        <v>0</v>
      </c>
      <c r="F10" s="185">
        <f>'I. Фін результат'!E9</f>
        <v>0</v>
      </c>
      <c r="G10" s="173">
        <f>E10*105.6%</f>
        <v>0</v>
      </c>
      <c r="H10" s="173">
        <f t="shared" si="0"/>
        <v>0</v>
      </c>
      <c r="I10" s="173">
        <f t="shared" si="0"/>
        <v>0</v>
      </c>
      <c r="J10" s="173">
        <f t="shared" si="0"/>
        <v>0</v>
      </c>
    </row>
    <row r="11" spans="1:10" ht="20.100000000000001" customHeight="1">
      <c r="A11" s="108" t="s">
        <v>308</v>
      </c>
      <c r="B11" s="104">
        <f>'I. Фін результат'!B19</f>
        <v>1020</v>
      </c>
      <c r="C11" s="185">
        <f>'I. Фін результат'!C19</f>
        <v>0</v>
      </c>
      <c r="D11" s="185">
        <f>'I. Фін результат'!D19</f>
        <v>0</v>
      </c>
      <c r="E11" s="185">
        <f>'I. Фін результат'!I19</f>
        <v>0</v>
      </c>
      <c r="F11" s="185">
        <f>'I. Фін результат'!E19</f>
        <v>0</v>
      </c>
      <c r="G11" s="185">
        <f>G9-G10</f>
        <v>0</v>
      </c>
      <c r="H11" s="185">
        <f>H9-H10</f>
        <v>0</v>
      </c>
      <c r="I11" s="185">
        <f>I9-I10</f>
        <v>0</v>
      </c>
      <c r="J11" s="185">
        <f>J9-J10</f>
        <v>0</v>
      </c>
    </row>
    <row r="12" spans="1:10" ht="20.100000000000001" customHeight="1">
      <c r="A12" s="106" t="s">
        <v>154</v>
      </c>
      <c r="B12" s="104">
        <f>'I. Фін результат'!B29</f>
        <v>1040</v>
      </c>
      <c r="C12" s="185">
        <f>'I. Фін результат'!C29</f>
        <v>3712</v>
      </c>
      <c r="D12" s="185">
        <f>'I. Фін результат'!D29</f>
        <v>2743</v>
      </c>
      <c r="E12" s="185">
        <f>'I. Фін результат'!I29</f>
        <v>1045</v>
      </c>
      <c r="F12" s="185">
        <f>'I. Фін результат'!E29</f>
        <v>1361</v>
      </c>
      <c r="G12" s="173">
        <f>E12*105.6%</f>
        <v>1103.52</v>
      </c>
      <c r="H12" s="173">
        <f>G12*105%</f>
        <v>1158.6960000000001</v>
      </c>
      <c r="I12" s="173">
        <f>H12*105%</f>
        <v>1216.6308000000001</v>
      </c>
      <c r="J12" s="173">
        <f>I12*105%</f>
        <v>1277.4623400000003</v>
      </c>
    </row>
    <row r="13" spans="1:10" ht="20.100000000000001" customHeight="1">
      <c r="A13" s="106" t="s">
        <v>151</v>
      </c>
      <c r="B13" s="104">
        <f>'I. Фін результат'!B74</f>
        <v>1070</v>
      </c>
      <c r="C13" s="185">
        <f>'I. Фін результат'!C74</f>
        <v>0</v>
      </c>
      <c r="D13" s="185">
        <f>'I. Фін результат'!D74</f>
        <v>0</v>
      </c>
      <c r="E13" s="185">
        <f>'I. Фін результат'!I74</f>
        <v>0</v>
      </c>
      <c r="F13" s="185">
        <f>'I. Фін результат'!E74</f>
        <v>0</v>
      </c>
      <c r="G13" s="173">
        <f>E13*105.6%</f>
        <v>0</v>
      </c>
      <c r="H13" s="173">
        <f t="shared" ref="H13:J13" si="1">G13*105%</f>
        <v>0</v>
      </c>
      <c r="I13" s="173">
        <f t="shared" si="1"/>
        <v>0</v>
      </c>
      <c r="J13" s="173">
        <f t="shared" si="1"/>
        <v>0</v>
      </c>
    </row>
    <row r="14" spans="1:10" ht="20.100000000000001" customHeight="1">
      <c r="A14" s="106" t="s">
        <v>155</v>
      </c>
      <c r="B14" s="104">
        <f>'I. Фін результат'!B117</f>
        <v>1300</v>
      </c>
      <c r="C14" s="185">
        <f>'I. Фін результат'!C117</f>
        <v>3713</v>
      </c>
      <c r="D14" s="185">
        <f>'I. Фін результат'!D117</f>
        <v>322</v>
      </c>
      <c r="E14" s="185">
        <f>'I. Фін результат'!I117</f>
        <v>19</v>
      </c>
      <c r="F14" s="185">
        <f>'I. Фін результат'!E117</f>
        <v>328</v>
      </c>
      <c r="G14" s="173">
        <f>E14*105.6%</f>
        <v>20.064</v>
      </c>
      <c r="H14" s="173">
        <f t="shared" ref="H14:J14" si="2">G14*105%</f>
        <v>21.0672</v>
      </c>
      <c r="I14" s="173">
        <f t="shared" si="2"/>
        <v>22.120560000000001</v>
      </c>
      <c r="J14" s="173">
        <f t="shared" si="2"/>
        <v>23.226588000000003</v>
      </c>
    </row>
    <row r="15" spans="1:10" ht="37.5">
      <c r="A15" s="109" t="s">
        <v>4</v>
      </c>
      <c r="B15" s="104">
        <f>'I. Фін результат'!B98</f>
        <v>1100</v>
      </c>
      <c r="C15" s="185">
        <f>'I. Фін результат'!C98</f>
        <v>1</v>
      </c>
      <c r="D15" s="185">
        <f>'I. Фін результат'!D98</f>
        <v>-2421</v>
      </c>
      <c r="E15" s="185">
        <f>'I. Фін результат'!I98</f>
        <v>-1026</v>
      </c>
      <c r="F15" s="185">
        <f>'I. Фін результат'!E98</f>
        <v>-1033</v>
      </c>
      <c r="G15" s="185">
        <f>G11-G12-G13+G14</f>
        <v>-1083.4559999999999</v>
      </c>
      <c r="H15" s="185">
        <f>H11-H12-H13+H14</f>
        <v>-1137.6288000000002</v>
      </c>
      <c r="I15" s="185">
        <f>I11-I12-I13+I14</f>
        <v>-1194.5102400000001</v>
      </c>
      <c r="J15" s="185">
        <f>J11-J12-J13+J14</f>
        <v>-1254.2357520000003</v>
      </c>
    </row>
    <row r="16" spans="1:10" ht="20.100000000000001" customHeight="1">
      <c r="A16" s="109" t="s">
        <v>156</v>
      </c>
      <c r="B16" s="104">
        <f>'I. Фін результат'!B128</f>
        <v>1410</v>
      </c>
      <c r="C16" s="185">
        <f>'I. Фін результат'!C128</f>
        <v>82</v>
      </c>
      <c r="D16" s="185">
        <f>'I. Фін результат'!D128</f>
        <v>-2356</v>
      </c>
      <c r="E16" s="185">
        <f>'I. Фін результат'!I128</f>
        <v>-1009</v>
      </c>
      <c r="F16" s="185">
        <f>'I. Фін результат'!E128</f>
        <v>-991</v>
      </c>
      <c r="G16" s="173">
        <f>(E16+355)*105.6%</f>
        <v>-690.62400000000002</v>
      </c>
      <c r="H16" s="173">
        <f>G16*105%</f>
        <v>-725.15520000000004</v>
      </c>
      <c r="I16" s="173">
        <f>H16*105%</f>
        <v>-761.41296000000011</v>
      </c>
      <c r="J16" s="173">
        <f>I16*105%</f>
        <v>-799.48360800000012</v>
      </c>
    </row>
    <row r="17" spans="1:10" ht="20.100000000000001" customHeight="1">
      <c r="A17" s="110" t="s">
        <v>243</v>
      </c>
      <c r="B17" s="104">
        <f>' V. Коефіцієнти'!B8</f>
        <v>5010</v>
      </c>
      <c r="C17" s="185" t="str">
        <f>' V. Коефіцієнти'!D8</f>
        <v>Х</v>
      </c>
      <c r="D17" s="185" t="s">
        <v>419</v>
      </c>
      <c r="E17" s="185" t="s">
        <v>419</v>
      </c>
      <c r="F17" s="185" t="str">
        <f>' V. Коефіцієнти'!F8</f>
        <v>Х</v>
      </c>
      <c r="G17" s="173" t="s">
        <v>419</v>
      </c>
      <c r="H17" s="173" t="s">
        <v>419</v>
      </c>
      <c r="I17" s="173" t="s">
        <v>419</v>
      </c>
      <c r="J17" s="173" t="s">
        <v>419</v>
      </c>
    </row>
    <row r="18" spans="1:10" ht="37.5">
      <c r="A18" s="110" t="s">
        <v>157</v>
      </c>
      <c r="B18" s="104">
        <f>'I. Фін результат'!B118</f>
        <v>1310</v>
      </c>
      <c r="C18" s="185">
        <f>'I. Фін результат'!C118</f>
        <v>0</v>
      </c>
      <c r="D18" s="185">
        <f>'I. Фін результат'!D118</f>
        <v>0</v>
      </c>
      <c r="E18" s="185">
        <f>'I. Фін результат'!I118</f>
        <v>0</v>
      </c>
      <c r="F18" s="185">
        <f>'I. Фін результат'!E118</f>
        <v>0</v>
      </c>
      <c r="G18" s="173">
        <f t="shared" ref="G18:G19" si="3">E18*105.6%</f>
        <v>0</v>
      </c>
      <c r="H18" s="173">
        <f t="shared" ref="H18:J18" si="4">G18*105%</f>
        <v>0</v>
      </c>
      <c r="I18" s="173">
        <f t="shared" si="4"/>
        <v>0</v>
      </c>
      <c r="J18" s="173">
        <f t="shared" si="4"/>
        <v>0</v>
      </c>
    </row>
    <row r="19" spans="1:10" ht="20.100000000000001" customHeight="1">
      <c r="A19" s="106" t="s">
        <v>248</v>
      </c>
      <c r="B19" s="104">
        <f>'I. Фін результат'!B119</f>
        <v>1320</v>
      </c>
      <c r="C19" s="185">
        <f>'I. Фін результат'!C119</f>
        <v>0</v>
      </c>
      <c r="D19" s="185">
        <f>'I. Фін результат'!D119</f>
        <v>0</v>
      </c>
      <c r="E19" s="185">
        <f>'I. Фін результат'!I119</f>
        <v>0</v>
      </c>
      <c r="F19" s="185">
        <f>'I. Фін результат'!E119</f>
        <v>0</v>
      </c>
      <c r="G19" s="173">
        <f t="shared" si="3"/>
        <v>0</v>
      </c>
      <c r="H19" s="173">
        <f t="shared" ref="H19:J19" si="5">G19*105%</f>
        <v>0</v>
      </c>
      <c r="I19" s="173">
        <f t="shared" si="5"/>
        <v>0</v>
      </c>
      <c r="J19" s="173">
        <f t="shared" si="5"/>
        <v>0</v>
      </c>
    </row>
    <row r="20" spans="1:10" ht="37.5">
      <c r="A20" s="109" t="s">
        <v>105</v>
      </c>
      <c r="B20" s="104">
        <f>'I. Фін результат'!B109</f>
        <v>1170</v>
      </c>
      <c r="C20" s="185">
        <f>'I. Фін результат'!C109</f>
        <v>1</v>
      </c>
      <c r="D20" s="185">
        <f>'I. Фін результат'!D109</f>
        <v>-2421</v>
      </c>
      <c r="E20" s="185">
        <f>'I. Фін результат'!I109</f>
        <v>-1026</v>
      </c>
      <c r="F20" s="185">
        <f>'I. Фін результат'!E109</f>
        <v>-1033</v>
      </c>
      <c r="G20" s="185">
        <f>G15+G18+G19</f>
        <v>-1083.4559999999999</v>
      </c>
      <c r="H20" s="185">
        <f>H15+H18+H19</f>
        <v>-1137.6288000000002</v>
      </c>
      <c r="I20" s="185">
        <f>I15+I18+I19</f>
        <v>-1194.5102400000001</v>
      </c>
      <c r="J20" s="185">
        <f>J15+J18+J19</f>
        <v>-1254.2357520000003</v>
      </c>
    </row>
    <row r="21" spans="1:10" ht="20.100000000000001" customHeight="1">
      <c r="A21" s="110" t="s">
        <v>152</v>
      </c>
      <c r="B21" s="104">
        <f>'I. Фін результат'!B110</f>
        <v>1180</v>
      </c>
      <c r="C21" s="185">
        <f>'I. Фін результат'!C110</f>
        <v>0.18</v>
      </c>
      <c r="D21" s="185">
        <f>'I. Фін результат'!D110</f>
        <v>0</v>
      </c>
      <c r="E21" s="185">
        <f>'I. Фін результат'!I110</f>
        <v>0</v>
      </c>
      <c r="F21" s="185">
        <f>'I. Фін результат'!E110</f>
        <v>0</v>
      </c>
      <c r="G21" s="185">
        <f>IF(G20&gt;0,G20*18%,0)</f>
        <v>0</v>
      </c>
      <c r="H21" s="185">
        <f t="shared" ref="H21:J21" si="6">IF(H20&gt;0,H20*18%,0)</f>
        <v>0</v>
      </c>
      <c r="I21" s="185">
        <f t="shared" si="6"/>
        <v>0</v>
      </c>
      <c r="J21" s="185">
        <f t="shared" si="6"/>
        <v>0</v>
      </c>
    </row>
    <row r="22" spans="1:10" ht="20.100000000000001" customHeight="1">
      <c r="A22" s="109" t="s">
        <v>244</v>
      </c>
      <c r="B22" s="104">
        <f>'I. Фін результат'!B112</f>
        <v>1200</v>
      </c>
      <c r="C22" s="185">
        <f>'I. Фін результат'!C112</f>
        <v>0.82000000000000006</v>
      </c>
      <c r="D22" s="185">
        <f>'I. Фін результат'!D112</f>
        <v>-2421</v>
      </c>
      <c r="E22" s="185">
        <f>'I. Фін результат'!I112</f>
        <v>-1026</v>
      </c>
      <c r="F22" s="185">
        <f>'I. Фін результат'!E112</f>
        <v>-1033</v>
      </c>
      <c r="G22" s="185">
        <f>G20-G21</f>
        <v>-1083.4559999999999</v>
      </c>
      <c r="H22" s="185">
        <f>H20-H21</f>
        <v>-1137.6288000000002</v>
      </c>
      <c r="I22" s="185">
        <f>I20-I21</f>
        <v>-1194.5102400000001</v>
      </c>
      <c r="J22" s="185">
        <f>J20-J21</f>
        <v>-1254.2357520000003</v>
      </c>
    </row>
    <row r="23" spans="1:10" ht="20.100000000000001" customHeight="1">
      <c r="A23" s="110" t="s">
        <v>245</v>
      </c>
      <c r="B23" s="104">
        <f>' V. Коефіцієнти'!B11</f>
        <v>5040</v>
      </c>
      <c r="C23" s="185" t="str">
        <f>' V. Коефіцієнти'!D11</f>
        <v>Х</v>
      </c>
      <c r="D23" s="185" t="s">
        <v>419</v>
      </c>
      <c r="E23" s="185" t="s">
        <v>419</v>
      </c>
      <c r="F23" s="185" t="str">
        <f>' V. Коефіцієнти'!F11</f>
        <v>Х</v>
      </c>
      <c r="G23" s="185">
        <v>0</v>
      </c>
      <c r="H23" s="185">
        <v>0</v>
      </c>
      <c r="I23" s="185">
        <v>0</v>
      </c>
      <c r="J23" s="185">
        <v>0</v>
      </c>
    </row>
    <row r="24" spans="1:10" ht="24.95" customHeight="1">
      <c r="A24" s="305" t="s">
        <v>169</v>
      </c>
      <c r="B24" s="305"/>
      <c r="C24" s="305"/>
      <c r="D24" s="305"/>
      <c r="E24" s="305"/>
      <c r="F24" s="305"/>
      <c r="G24" s="305"/>
      <c r="H24" s="305"/>
      <c r="I24" s="305"/>
      <c r="J24" s="305"/>
    </row>
    <row r="25" spans="1:10" ht="20.100000000000001" customHeight="1">
      <c r="A25" s="111" t="s">
        <v>364</v>
      </c>
      <c r="B25" s="104">
        <f>II.!B19</f>
        <v>2100</v>
      </c>
      <c r="C25" s="185">
        <f>II.!C19</f>
        <v>1</v>
      </c>
      <c r="D25" s="185">
        <f>II.!D19</f>
        <v>0</v>
      </c>
      <c r="E25" s="185">
        <f>II.!I19</f>
        <v>0</v>
      </c>
      <c r="F25" s="185">
        <f>II.!E19</f>
        <v>0</v>
      </c>
      <c r="G25" s="185">
        <f>IF(G22&gt;0,G22*66%,0)</f>
        <v>0</v>
      </c>
      <c r="H25" s="185">
        <f t="shared" ref="H25:J25" si="7">IF(H22&gt;0,H22*66%,0)</f>
        <v>0</v>
      </c>
      <c r="I25" s="185">
        <f t="shared" si="7"/>
        <v>0</v>
      </c>
      <c r="J25" s="185">
        <f t="shared" si="7"/>
        <v>0</v>
      </c>
    </row>
    <row r="26" spans="1:10" ht="20.100000000000001" customHeight="1">
      <c r="A26" s="112" t="s">
        <v>168</v>
      </c>
      <c r="B26" s="104">
        <f>II.!B22</f>
        <v>2110</v>
      </c>
      <c r="C26" s="185">
        <f>II.!C22</f>
        <v>0.18</v>
      </c>
      <c r="D26" s="185">
        <f>II.!D22</f>
        <v>0</v>
      </c>
      <c r="E26" s="185">
        <f>II.!I22</f>
        <v>0</v>
      </c>
      <c r="F26" s="185">
        <f>II.!E22</f>
        <v>0</v>
      </c>
      <c r="G26" s="185">
        <f>G21</f>
        <v>0</v>
      </c>
      <c r="H26" s="185">
        <f t="shared" ref="H26:J26" si="8">H21</f>
        <v>0</v>
      </c>
      <c r="I26" s="185">
        <f t="shared" si="8"/>
        <v>0</v>
      </c>
      <c r="J26" s="185">
        <f t="shared" si="8"/>
        <v>0</v>
      </c>
    </row>
    <row r="27" spans="1:10" ht="56.25">
      <c r="A27" s="112" t="s">
        <v>360</v>
      </c>
      <c r="B27" s="104" t="s">
        <v>246</v>
      </c>
      <c r="C27" s="185">
        <f>SUM(II.!C23,II.!C24)</f>
        <v>0</v>
      </c>
      <c r="D27" s="185">
        <f>SUM(II.!D23,II.!D24)</f>
        <v>0</v>
      </c>
      <c r="E27" s="185">
        <f>II.!I23+II.!I24</f>
        <v>0</v>
      </c>
      <c r="F27" s="185">
        <f>SUM(II.!E23,II.!E24)</f>
        <v>0</v>
      </c>
      <c r="G27" s="173">
        <f t="shared" ref="G27" si="9">E27*105.6%</f>
        <v>0</v>
      </c>
      <c r="H27" s="173">
        <f t="shared" ref="H27:J27" si="10">G27*105%</f>
        <v>0</v>
      </c>
      <c r="I27" s="173">
        <f t="shared" si="10"/>
        <v>0</v>
      </c>
      <c r="J27" s="173">
        <f t="shared" si="10"/>
        <v>0</v>
      </c>
    </row>
    <row r="28" spans="1:10" ht="56.25">
      <c r="A28" s="111" t="s">
        <v>365</v>
      </c>
      <c r="B28" s="104">
        <f>II.!B25</f>
        <v>2140</v>
      </c>
      <c r="C28" s="185">
        <f>II.!C25</f>
        <v>141</v>
      </c>
      <c r="D28" s="185">
        <f>II.!D25</f>
        <v>167</v>
      </c>
      <c r="E28" s="185">
        <f>II.!I25</f>
        <v>162</v>
      </c>
      <c r="F28" s="185">
        <f>II.!E25</f>
        <v>157</v>
      </c>
      <c r="G28" s="173">
        <f t="shared" ref="G28:G29" si="11">E28*105.6%</f>
        <v>171.072</v>
      </c>
      <c r="H28" s="173">
        <f t="shared" ref="H28:J28" si="12">G28*105%</f>
        <v>179.62560000000002</v>
      </c>
      <c r="I28" s="173">
        <f t="shared" si="12"/>
        <v>188.60688000000002</v>
      </c>
      <c r="J28" s="173">
        <f t="shared" si="12"/>
        <v>198.03722400000004</v>
      </c>
    </row>
    <row r="29" spans="1:10" ht="39" customHeight="1">
      <c r="A29" s="111" t="s">
        <v>89</v>
      </c>
      <c r="B29" s="104">
        <f>II.!B36</f>
        <v>2150</v>
      </c>
      <c r="C29" s="185">
        <f>II.!C36</f>
        <v>156</v>
      </c>
      <c r="D29" s="185">
        <f>II.!D36</f>
        <v>188</v>
      </c>
      <c r="E29" s="185">
        <f>II.!I36</f>
        <v>183</v>
      </c>
      <c r="F29" s="185">
        <f>II.!E36</f>
        <v>178</v>
      </c>
      <c r="G29" s="173">
        <f t="shared" si="11"/>
        <v>193.24800000000002</v>
      </c>
      <c r="H29" s="173">
        <f t="shared" ref="H29:J29" si="13">G29*105%</f>
        <v>202.91040000000004</v>
      </c>
      <c r="I29" s="173">
        <f t="shared" si="13"/>
        <v>213.05592000000004</v>
      </c>
      <c r="J29" s="173">
        <f t="shared" si="13"/>
        <v>223.70871600000007</v>
      </c>
    </row>
    <row r="30" spans="1:10" ht="20.100000000000001" customHeight="1">
      <c r="A30" s="113" t="s">
        <v>366</v>
      </c>
      <c r="B30" s="104">
        <f>II.!B37</f>
        <v>2200</v>
      </c>
      <c r="C30" s="185">
        <f>II.!C37</f>
        <v>298.18</v>
      </c>
      <c r="D30" s="185">
        <f>II.!D37</f>
        <v>355</v>
      </c>
      <c r="E30" s="185">
        <f>II.!I37</f>
        <v>345</v>
      </c>
      <c r="F30" s="185">
        <f>II.!E37</f>
        <v>335</v>
      </c>
      <c r="G30" s="185">
        <f>SUM(G25:G29)</f>
        <v>364.32000000000005</v>
      </c>
      <c r="H30" s="185">
        <f>SUM(H25:H29)</f>
        <v>382.53600000000006</v>
      </c>
      <c r="I30" s="185">
        <f>SUM(I25:I29)</f>
        <v>401.66280000000006</v>
      </c>
      <c r="J30" s="185">
        <f>SUM(J25:J29)</f>
        <v>421.74594000000013</v>
      </c>
    </row>
    <row r="31" spans="1:10" ht="24.95" customHeight="1">
      <c r="A31" s="305" t="s">
        <v>167</v>
      </c>
      <c r="B31" s="305"/>
      <c r="C31" s="305"/>
      <c r="D31" s="305"/>
      <c r="E31" s="305"/>
      <c r="F31" s="305"/>
      <c r="G31" s="305"/>
      <c r="H31" s="305"/>
      <c r="I31" s="305"/>
      <c r="J31" s="305"/>
    </row>
    <row r="32" spans="1:10" ht="20.100000000000001" customHeight="1">
      <c r="A32" s="113" t="s">
        <v>158</v>
      </c>
      <c r="B32" s="104">
        <f>'ІІІ. Рух грош. коштів'!B81</f>
        <v>3600</v>
      </c>
      <c r="C32" s="185">
        <f>'ІІІ. Рух грош. коштів'!C81</f>
        <v>1</v>
      </c>
      <c r="D32" s="185">
        <f>'ІІІ. Рух грош. коштів'!D81</f>
        <v>82</v>
      </c>
      <c r="E32" s="185">
        <f>'ІІІ. Рух грош. коштів'!I81</f>
        <v>6</v>
      </c>
      <c r="F32" s="185">
        <f>'ІІІ. Рух грош. коштів'!E81</f>
        <v>82</v>
      </c>
      <c r="G32" s="185">
        <f>E37</f>
        <v>1</v>
      </c>
      <c r="H32" s="185">
        <f>G37</f>
        <v>370.60000000000014</v>
      </c>
      <c r="I32" s="185">
        <f>H37</f>
        <v>758.6800000000004</v>
      </c>
      <c r="J32" s="185">
        <f>I37</f>
        <v>1166.1640000000007</v>
      </c>
    </row>
    <row r="33" spans="1:10" ht="37.5">
      <c r="A33" s="111" t="s">
        <v>159</v>
      </c>
      <c r="B33" s="104">
        <f>'ІІІ. Рух грош. коштів'!B24</f>
        <v>3090</v>
      </c>
      <c r="C33" s="185">
        <f>'ІІІ. Рух грош. коштів'!C24</f>
        <v>20.82</v>
      </c>
      <c r="D33" s="185">
        <f>'ІІІ. Рух грош. коштів'!D24</f>
        <v>-2393</v>
      </c>
      <c r="E33" s="185">
        <f>'ІІІ. Рух грош. коштів'!I24</f>
        <v>-1026</v>
      </c>
      <c r="F33" s="185">
        <f>'ІІІ. Рух грош. коштів'!E24</f>
        <v>-1018</v>
      </c>
      <c r="G33" s="173">
        <f>(E33+355)*105.6%</f>
        <v>-708.57600000000002</v>
      </c>
      <c r="H33" s="173">
        <f t="shared" ref="H33:J33" si="14">G33*105%</f>
        <v>-744.00480000000005</v>
      </c>
      <c r="I33" s="173">
        <f t="shared" si="14"/>
        <v>-781.20504000000005</v>
      </c>
      <c r="J33" s="173">
        <f t="shared" si="14"/>
        <v>-820.26529200000004</v>
      </c>
    </row>
    <row r="34" spans="1:10" ht="37.5">
      <c r="A34" s="111" t="s">
        <v>249</v>
      </c>
      <c r="B34" s="104">
        <f>'ІІІ. Рух грош. коштів'!B49</f>
        <v>3320</v>
      </c>
      <c r="C34" s="185">
        <f>'ІІІ. Рух грош. коштів'!C49</f>
        <v>-61</v>
      </c>
      <c r="D34" s="185">
        <f>'ІІІ. Рух грош. коштів'!D49</f>
        <v>-170</v>
      </c>
      <c r="E34" s="185">
        <f>'ІІІ. Рух грош. коштів'!I49</f>
        <v>0</v>
      </c>
      <c r="F34" s="185">
        <f>'ІІІ. Рух грош. коштів'!E49</f>
        <v>-114</v>
      </c>
      <c r="G34" s="173">
        <f t="shared" ref="G34:G36" si="15">E34*105.6%</f>
        <v>0</v>
      </c>
      <c r="H34" s="173">
        <f t="shared" ref="H34:J34" si="16">G34*105%</f>
        <v>0</v>
      </c>
      <c r="I34" s="173">
        <f t="shared" si="16"/>
        <v>0</v>
      </c>
      <c r="J34" s="173">
        <f t="shared" si="16"/>
        <v>0</v>
      </c>
    </row>
    <row r="35" spans="1:10" ht="37.5">
      <c r="A35" s="111" t="s">
        <v>160</v>
      </c>
      <c r="B35" s="104">
        <f>'ІІІ. Рух грош. коштів'!B79</f>
        <v>3580</v>
      </c>
      <c r="C35" s="185">
        <f>'ІІІ. Рух грош. коштів'!C79</f>
        <v>122</v>
      </c>
      <c r="D35" s="185">
        <f>'ІІІ. Рух грош. коштів'!D79</f>
        <v>2481</v>
      </c>
      <c r="E35" s="185">
        <f>'ІІІ. Рух грош. коштів'!I79</f>
        <v>1021</v>
      </c>
      <c r="F35" s="185">
        <f>'ІІІ. Рух грош. коштів'!E79</f>
        <v>1056</v>
      </c>
      <c r="G35" s="173">
        <f t="shared" si="15"/>
        <v>1078.1760000000002</v>
      </c>
      <c r="H35" s="173">
        <f t="shared" ref="H35:J35" si="17">G35*105%</f>
        <v>1132.0848000000003</v>
      </c>
      <c r="I35" s="173">
        <f t="shared" si="17"/>
        <v>1188.6890400000004</v>
      </c>
      <c r="J35" s="173">
        <f t="shared" si="17"/>
        <v>1248.1234920000004</v>
      </c>
    </row>
    <row r="36" spans="1:10" ht="37.5">
      <c r="A36" s="111" t="s">
        <v>184</v>
      </c>
      <c r="B36" s="104">
        <f>'ІІІ. Рух грош. коштів'!B82</f>
        <v>3610</v>
      </c>
      <c r="C36" s="185">
        <f>'ІІІ. Рух грош. коштів'!C82</f>
        <v>0</v>
      </c>
      <c r="D36" s="185">
        <f>'ІІІ. Рух грош. коштів'!D82</f>
        <v>0</v>
      </c>
      <c r="E36" s="185">
        <f>'ІІІ. Рух грош. коштів'!I82</f>
        <v>0</v>
      </c>
      <c r="F36" s="185">
        <f>'ІІІ. Рух грош. коштів'!E82</f>
        <v>0</v>
      </c>
      <c r="G36" s="173">
        <f t="shared" si="15"/>
        <v>0</v>
      </c>
      <c r="H36" s="173">
        <f t="shared" ref="H36:J36" si="18">G36*105%</f>
        <v>0</v>
      </c>
      <c r="I36" s="173">
        <f t="shared" si="18"/>
        <v>0</v>
      </c>
      <c r="J36" s="173">
        <f t="shared" si="18"/>
        <v>0</v>
      </c>
    </row>
    <row r="37" spans="1:10" ht="20.100000000000001" customHeight="1">
      <c r="A37" s="113" t="s">
        <v>161</v>
      </c>
      <c r="B37" s="104">
        <f>'ІІІ. Рух грош. коштів'!B83</f>
        <v>3620</v>
      </c>
      <c r="C37" s="185">
        <f>'ІІІ. Рух грош. коштів'!C83</f>
        <v>82.82</v>
      </c>
      <c r="D37" s="185">
        <f>'ІІІ. Рух грош. коштів'!D83</f>
        <v>0</v>
      </c>
      <c r="E37" s="185">
        <f>'ІІІ. Рух грош. коштів'!I83</f>
        <v>1</v>
      </c>
      <c r="F37" s="185">
        <f>'ІІІ. Рух грош. коштів'!E83</f>
        <v>6</v>
      </c>
      <c r="G37" s="185">
        <f>SUM(G32:G36)</f>
        <v>370.60000000000014</v>
      </c>
      <c r="H37" s="185">
        <f>SUM(H32:H36)</f>
        <v>758.6800000000004</v>
      </c>
      <c r="I37" s="185">
        <f>SUM(I32:I36)</f>
        <v>1166.1640000000007</v>
      </c>
      <c r="J37" s="185">
        <f>SUM(J32:J36)</f>
        <v>1594.022200000001</v>
      </c>
    </row>
    <row r="38" spans="1:10" ht="24.95" customHeight="1">
      <c r="A38" s="309" t="s">
        <v>228</v>
      </c>
      <c r="B38" s="310"/>
      <c r="C38" s="310"/>
      <c r="D38" s="310"/>
      <c r="E38" s="310"/>
      <c r="F38" s="310"/>
      <c r="G38" s="310"/>
      <c r="H38" s="310"/>
      <c r="I38" s="310"/>
      <c r="J38" s="311"/>
    </row>
    <row r="39" spans="1:10" ht="20.100000000000001" customHeight="1">
      <c r="A39" s="111" t="s">
        <v>227</v>
      </c>
      <c r="B39" s="104">
        <f>'IV. Кап. інвестиції'!B6</f>
        <v>4000</v>
      </c>
      <c r="C39" s="185">
        <f>'IV. Кап. інвестиції'!C6</f>
        <v>61</v>
      </c>
      <c r="D39" s="185">
        <f>'IV. Кап. інвестиції'!D6</f>
        <v>170</v>
      </c>
      <c r="E39" s="185">
        <f>'IV. Кап. інвестиції'!I6</f>
        <v>0</v>
      </c>
      <c r="F39" s="185">
        <f>'IV. Кап. інвестиції'!E6</f>
        <v>114</v>
      </c>
      <c r="G39" s="173">
        <f>E39*105.9%</f>
        <v>0</v>
      </c>
      <c r="H39" s="173">
        <f>G39*105%</f>
        <v>0</v>
      </c>
      <c r="I39" s="173">
        <f>H39*105%</f>
        <v>0</v>
      </c>
      <c r="J39" s="173">
        <f>I39*105%</f>
        <v>0</v>
      </c>
    </row>
    <row r="40" spans="1:10" ht="24.95" customHeight="1">
      <c r="A40" s="302" t="s">
        <v>231</v>
      </c>
      <c r="B40" s="302"/>
      <c r="C40" s="302"/>
      <c r="D40" s="302"/>
      <c r="E40" s="302"/>
      <c r="F40" s="302"/>
      <c r="G40" s="302"/>
      <c r="H40" s="302"/>
      <c r="I40" s="302"/>
      <c r="J40" s="302"/>
    </row>
    <row r="41" spans="1:10" ht="20.100000000000001" customHeight="1">
      <c r="A41" s="111" t="s">
        <v>187</v>
      </c>
      <c r="B41" s="104">
        <f>' V. Коефіцієнти'!B9</f>
        <v>5020</v>
      </c>
      <c r="C41" s="185">
        <f>' V. Коефіцієнти'!D9</f>
        <v>0</v>
      </c>
      <c r="D41" s="185">
        <f>D22/D48</f>
        <v>-0.44389438943894388</v>
      </c>
      <c r="E41" s="185">
        <f>' V. Коефіцієнти'!G9</f>
        <v>-0.19398752127056154</v>
      </c>
      <c r="F41" s="185">
        <f>' V. Коефіцієнти'!F9</f>
        <v>-0.19457524957619138</v>
      </c>
      <c r="G41" s="107" t="s">
        <v>240</v>
      </c>
      <c r="H41" s="107" t="s">
        <v>240</v>
      </c>
      <c r="I41" s="107" t="s">
        <v>240</v>
      </c>
      <c r="J41" s="107" t="s">
        <v>240</v>
      </c>
    </row>
    <row r="42" spans="1:10" ht="37.5">
      <c r="A42" s="111" t="s">
        <v>183</v>
      </c>
      <c r="B42" s="104">
        <f>' V. Коефіцієнти'!B10</f>
        <v>5030</v>
      </c>
      <c r="C42" s="185">
        <f>' V. Коефіцієнти'!D10</f>
        <v>0</v>
      </c>
      <c r="D42" s="185">
        <f>D22/D54</f>
        <v>-0.46539792387543255</v>
      </c>
      <c r="E42" s="185">
        <f>' V. Коефіцієнти'!G10</f>
        <v>-0.1972318339100346</v>
      </c>
      <c r="F42" s="185">
        <f>' V. Коефіцієнти'!F10</f>
        <v>-0.19857747020376779</v>
      </c>
      <c r="G42" s="107" t="s">
        <v>240</v>
      </c>
      <c r="H42" s="107" t="s">
        <v>240</v>
      </c>
      <c r="I42" s="107" t="s">
        <v>240</v>
      </c>
      <c r="J42" s="107" t="s">
        <v>240</v>
      </c>
    </row>
    <row r="43" spans="1:10" ht="20.100000000000001" customHeight="1">
      <c r="A43" s="111" t="s">
        <v>247</v>
      </c>
      <c r="B43" s="104">
        <f>' V. Коефіцієнти'!B14</f>
        <v>5110</v>
      </c>
      <c r="C43" s="185" t="str">
        <f>' V. Коефіцієнти'!D14</f>
        <v>Х</v>
      </c>
      <c r="D43" s="185" t="str">
        <f>' V. Коефіцієнти'!E14</f>
        <v>Х</v>
      </c>
      <c r="E43" s="185" t="str">
        <f>' V. Коефіцієнти'!G14</f>
        <v>Х</v>
      </c>
      <c r="F43" s="185" t="str">
        <f>' V. Коефіцієнти'!F14</f>
        <v>Х</v>
      </c>
      <c r="G43" s="107" t="s">
        <v>240</v>
      </c>
      <c r="H43" s="107" t="s">
        <v>240</v>
      </c>
      <c r="I43" s="107" t="s">
        <v>240</v>
      </c>
      <c r="J43" s="107" t="s">
        <v>240</v>
      </c>
    </row>
    <row r="44" spans="1:10" ht="24.95" customHeight="1">
      <c r="A44" s="305" t="s">
        <v>230</v>
      </c>
      <c r="B44" s="305"/>
      <c r="C44" s="305"/>
      <c r="D44" s="305"/>
      <c r="E44" s="305"/>
      <c r="F44" s="305"/>
      <c r="G44" s="305"/>
      <c r="H44" s="305"/>
      <c r="I44" s="305"/>
      <c r="J44" s="305"/>
    </row>
    <row r="45" spans="1:10" ht="20.100000000000001" customHeight="1">
      <c r="A45" s="111" t="s">
        <v>162</v>
      </c>
      <c r="B45" s="104">
        <v>6000</v>
      </c>
      <c r="C45" s="173">
        <v>5305</v>
      </c>
      <c r="D45" s="173">
        <v>5410</v>
      </c>
      <c r="E45" s="173">
        <v>5252</v>
      </c>
      <c r="F45" s="222">
        <v>5269</v>
      </c>
      <c r="G45" s="114" t="s">
        <v>240</v>
      </c>
      <c r="H45" s="114" t="s">
        <v>240</v>
      </c>
      <c r="I45" s="114" t="s">
        <v>240</v>
      </c>
      <c r="J45" s="114" t="s">
        <v>240</v>
      </c>
    </row>
    <row r="46" spans="1:10" ht="20.100000000000001" customHeight="1">
      <c r="A46" s="111" t="s">
        <v>163</v>
      </c>
      <c r="B46" s="104">
        <v>6010</v>
      </c>
      <c r="C46" s="173">
        <v>131</v>
      </c>
      <c r="D46" s="173">
        <v>44</v>
      </c>
      <c r="E46" s="173">
        <v>37</v>
      </c>
      <c r="F46" s="173">
        <v>40</v>
      </c>
      <c r="G46" s="114" t="s">
        <v>240</v>
      </c>
      <c r="H46" s="114" t="s">
        <v>240</v>
      </c>
      <c r="I46" s="114" t="s">
        <v>240</v>
      </c>
      <c r="J46" s="114" t="s">
        <v>240</v>
      </c>
    </row>
    <row r="47" spans="1:10" ht="37.5">
      <c r="A47" s="111" t="s">
        <v>277</v>
      </c>
      <c r="B47" s="104">
        <v>6020</v>
      </c>
      <c r="C47" s="173">
        <v>83</v>
      </c>
      <c r="D47" s="173">
        <v>0</v>
      </c>
      <c r="E47" s="173">
        <f>'ІІІ. Рух грош. коштів'!I83</f>
        <v>1</v>
      </c>
      <c r="F47" s="173">
        <f>'ІІІ. Рух грош. коштів'!E83</f>
        <v>6</v>
      </c>
      <c r="G47" s="114" t="s">
        <v>240</v>
      </c>
      <c r="H47" s="114" t="s">
        <v>240</v>
      </c>
      <c r="I47" s="114" t="s">
        <v>240</v>
      </c>
      <c r="J47" s="114" t="s">
        <v>240</v>
      </c>
    </row>
    <row r="48" spans="1:10" s="5" customFormat="1" ht="20.100000000000001" customHeight="1">
      <c r="A48" s="113" t="s">
        <v>281</v>
      </c>
      <c r="B48" s="104">
        <v>6030</v>
      </c>
      <c r="C48" s="173">
        <f>C46+C45</f>
        <v>5436</v>
      </c>
      <c r="D48" s="173">
        <f>D46+D45</f>
        <v>5454</v>
      </c>
      <c r="E48" s="173">
        <f>E46+E45</f>
        <v>5289</v>
      </c>
      <c r="F48" s="173">
        <f>F46+F45</f>
        <v>5309</v>
      </c>
      <c r="G48" s="114" t="s">
        <v>240</v>
      </c>
      <c r="H48" s="114" t="s">
        <v>240</v>
      </c>
      <c r="I48" s="114" t="s">
        <v>240</v>
      </c>
      <c r="J48" s="114" t="s">
        <v>240</v>
      </c>
    </row>
    <row r="49" spans="1:10" ht="20.100000000000001" customHeight="1">
      <c r="A49" s="111" t="s">
        <v>185</v>
      </c>
      <c r="B49" s="104">
        <v>6040</v>
      </c>
      <c r="C49" s="173">
        <v>0</v>
      </c>
      <c r="D49" s="173"/>
      <c r="E49" s="173">
        <v>0</v>
      </c>
      <c r="F49" s="173">
        <v>0</v>
      </c>
      <c r="G49" s="114" t="s">
        <v>240</v>
      </c>
      <c r="H49" s="114" t="s">
        <v>240</v>
      </c>
      <c r="I49" s="114" t="s">
        <v>240</v>
      </c>
      <c r="J49" s="114" t="s">
        <v>240</v>
      </c>
    </row>
    <row r="50" spans="1:10" ht="20.100000000000001" customHeight="1">
      <c r="A50" s="111" t="s">
        <v>186</v>
      </c>
      <c r="B50" s="104">
        <v>6050</v>
      </c>
      <c r="C50" s="173">
        <v>150</v>
      </c>
      <c r="D50" s="173">
        <v>252</v>
      </c>
      <c r="E50" s="173">
        <v>87</v>
      </c>
      <c r="F50" s="173">
        <v>107</v>
      </c>
      <c r="G50" s="114" t="s">
        <v>240</v>
      </c>
      <c r="H50" s="114" t="s">
        <v>240</v>
      </c>
      <c r="I50" s="114" t="s">
        <v>240</v>
      </c>
      <c r="J50" s="114" t="s">
        <v>240</v>
      </c>
    </row>
    <row r="51" spans="1:10" s="5" customFormat="1" ht="20.100000000000001" customHeight="1">
      <c r="A51" s="113" t="s">
        <v>280</v>
      </c>
      <c r="B51" s="104">
        <v>6060</v>
      </c>
      <c r="C51" s="221">
        <f>SUM(C49:C50)</f>
        <v>150</v>
      </c>
      <c r="D51" s="221">
        <f>SUM(D49:D50)</f>
        <v>252</v>
      </c>
      <c r="E51" s="221">
        <v>87</v>
      </c>
      <c r="F51" s="221">
        <v>107</v>
      </c>
      <c r="G51" s="114" t="s">
        <v>240</v>
      </c>
      <c r="H51" s="114" t="s">
        <v>240</v>
      </c>
      <c r="I51" s="114" t="s">
        <v>240</v>
      </c>
      <c r="J51" s="114" t="s">
        <v>240</v>
      </c>
    </row>
    <row r="52" spans="1:10" ht="20.100000000000001" customHeight="1">
      <c r="A52" s="111" t="s">
        <v>278</v>
      </c>
      <c r="B52" s="104">
        <v>6070</v>
      </c>
      <c r="C52" s="173">
        <v>0</v>
      </c>
      <c r="D52" s="173"/>
      <c r="E52" s="173">
        <v>0</v>
      </c>
      <c r="F52" s="222">
        <v>0</v>
      </c>
      <c r="G52" s="114" t="s">
        <v>240</v>
      </c>
      <c r="H52" s="114" t="s">
        <v>240</v>
      </c>
      <c r="I52" s="114" t="s">
        <v>240</v>
      </c>
      <c r="J52" s="114" t="s">
        <v>240</v>
      </c>
    </row>
    <row r="53" spans="1:10" ht="20.100000000000001" customHeight="1">
      <c r="A53" s="111" t="s">
        <v>279</v>
      </c>
      <c r="B53" s="104">
        <v>6080</v>
      </c>
      <c r="C53" s="173">
        <v>0</v>
      </c>
      <c r="D53" s="173"/>
      <c r="E53" s="173">
        <v>0</v>
      </c>
      <c r="F53" s="222">
        <v>0</v>
      </c>
      <c r="G53" s="114" t="s">
        <v>240</v>
      </c>
      <c r="H53" s="114" t="s">
        <v>240</v>
      </c>
      <c r="I53" s="114" t="s">
        <v>240</v>
      </c>
      <c r="J53" s="114" t="s">
        <v>240</v>
      </c>
    </row>
    <row r="54" spans="1:10" s="5" customFormat="1" ht="20.100000000000001" customHeight="1">
      <c r="A54" s="113" t="s">
        <v>164</v>
      </c>
      <c r="B54" s="104">
        <v>6090</v>
      </c>
      <c r="C54" s="173">
        <v>5286</v>
      </c>
      <c r="D54" s="173">
        <v>5202</v>
      </c>
      <c r="E54" s="173">
        <v>5202</v>
      </c>
      <c r="F54" s="222">
        <v>5202</v>
      </c>
      <c r="G54" s="114" t="s">
        <v>240</v>
      </c>
      <c r="H54" s="114" t="s">
        <v>240</v>
      </c>
      <c r="I54" s="114" t="s">
        <v>240</v>
      </c>
      <c r="J54" s="114" t="s">
        <v>240</v>
      </c>
    </row>
    <row r="55" spans="1:10" s="5" customFormat="1" ht="24.95" customHeight="1">
      <c r="A55" s="67"/>
      <c r="B55" s="117"/>
      <c r="C55" s="134"/>
      <c r="D55" s="135"/>
      <c r="E55" s="208"/>
      <c r="F55" s="135"/>
      <c r="G55" s="136"/>
      <c r="H55" s="136"/>
      <c r="I55" s="136"/>
      <c r="J55" s="136"/>
    </row>
    <row r="56" spans="1:10" ht="24.95" customHeight="1">
      <c r="A56" s="120"/>
      <c r="B56" s="117"/>
      <c r="C56" s="136"/>
      <c r="D56" s="137"/>
      <c r="E56" s="137"/>
      <c r="F56" s="137"/>
      <c r="G56" s="137"/>
      <c r="H56" s="137"/>
      <c r="I56" s="137"/>
      <c r="J56" s="137"/>
    </row>
    <row r="57" spans="1:10" ht="20.25">
      <c r="A57" s="138" t="s">
        <v>428</v>
      </c>
      <c r="B57" s="139"/>
      <c r="C57" s="303" t="s">
        <v>118</v>
      </c>
      <c r="D57" s="304"/>
      <c r="E57" s="304"/>
      <c r="F57" s="304"/>
      <c r="G57" s="140"/>
      <c r="H57" s="308" t="s">
        <v>451</v>
      </c>
      <c r="I57" s="308"/>
      <c r="J57" s="308"/>
    </row>
    <row r="58" spans="1:10" s="1" customFormat="1" ht="21" customHeight="1">
      <c r="A58" s="117" t="s">
        <v>82</v>
      </c>
      <c r="B58" s="116"/>
      <c r="C58" s="294" t="s">
        <v>83</v>
      </c>
      <c r="D58" s="294"/>
      <c r="E58" s="294"/>
      <c r="F58" s="294"/>
      <c r="G58" s="141"/>
      <c r="H58" s="295" t="s">
        <v>114</v>
      </c>
      <c r="I58" s="295"/>
      <c r="J58" s="295"/>
    </row>
    <row r="60" spans="1:10">
      <c r="A60" s="51"/>
    </row>
    <row r="61" spans="1:10">
      <c r="A61" s="51"/>
    </row>
    <row r="62" spans="1:10">
      <c r="A62" s="51"/>
    </row>
    <row r="63" spans="1:10" s="25" customFormat="1">
      <c r="A63" s="51"/>
      <c r="G63" s="2"/>
      <c r="H63" s="2"/>
      <c r="I63" s="2"/>
      <c r="J63" s="2"/>
    </row>
    <row r="64" spans="1:10" s="25" customFormat="1">
      <c r="A64" s="51"/>
      <c r="G64" s="2"/>
      <c r="H64" s="2"/>
      <c r="I64" s="2"/>
      <c r="J64" s="2"/>
    </row>
    <row r="65" spans="1:10" s="25" customFormat="1">
      <c r="A65" s="51"/>
      <c r="G65" s="2"/>
      <c r="H65" s="2"/>
      <c r="I65" s="2"/>
      <c r="J65" s="2"/>
    </row>
    <row r="66" spans="1:10" s="25" customFormat="1">
      <c r="A66" s="51"/>
      <c r="G66" s="2"/>
      <c r="H66" s="2"/>
      <c r="I66" s="2"/>
      <c r="J66" s="2"/>
    </row>
    <row r="67" spans="1:10" s="25" customFormat="1">
      <c r="A67" s="51"/>
      <c r="G67" s="2"/>
      <c r="H67" s="2"/>
      <c r="I67" s="2"/>
      <c r="J67" s="2"/>
    </row>
    <row r="68" spans="1:10" s="25" customFormat="1">
      <c r="A68" s="51"/>
      <c r="G68" s="2"/>
      <c r="H68" s="2"/>
      <c r="I68" s="2"/>
      <c r="J68" s="2"/>
    </row>
    <row r="69" spans="1:10" s="25" customFormat="1">
      <c r="A69" s="51"/>
      <c r="G69" s="2"/>
      <c r="H69" s="2"/>
      <c r="I69" s="2"/>
      <c r="J69" s="2"/>
    </row>
    <row r="70" spans="1:10" s="25" customFormat="1">
      <c r="A70" s="51"/>
      <c r="G70" s="2"/>
      <c r="H70" s="2"/>
      <c r="I70" s="2"/>
      <c r="J70" s="2"/>
    </row>
    <row r="71" spans="1:10" s="25" customFormat="1">
      <c r="A71" s="51"/>
      <c r="G71" s="2"/>
      <c r="H71" s="2"/>
      <c r="I71" s="2"/>
      <c r="J71" s="2"/>
    </row>
    <row r="72" spans="1:10" s="25" customFormat="1">
      <c r="A72" s="51"/>
      <c r="G72" s="2"/>
      <c r="H72" s="2"/>
      <c r="I72" s="2"/>
      <c r="J72" s="2"/>
    </row>
    <row r="73" spans="1:10" s="25" customFormat="1">
      <c r="A73" s="51"/>
      <c r="G73" s="2"/>
      <c r="H73" s="2"/>
      <c r="I73" s="2"/>
      <c r="J73" s="2"/>
    </row>
    <row r="74" spans="1:10" s="25" customFormat="1">
      <c r="A74" s="51"/>
      <c r="G74" s="2"/>
      <c r="H74" s="2"/>
      <c r="I74" s="2"/>
      <c r="J74" s="2"/>
    </row>
    <row r="75" spans="1:10" s="25" customFormat="1">
      <c r="A75" s="51"/>
      <c r="G75" s="2"/>
      <c r="H75" s="2"/>
      <c r="I75" s="2"/>
      <c r="J75" s="2"/>
    </row>
    <row r="76" spans="1:10" s="25" customFormat="1">
      <c r="A76" s="51"/>
      <c r="G76" s="2"/>
      <c r="H76" s="2"/>
      <c r="I76" s="2"/>
      <c r="J76" s="2"/>
    </row>
    <row r="77" spans="1:10" s="25" customFormat="1">
      <c r="A77" s="51"/>
      <c r="G77" s="2"/>
      <c r="H77" s="2"/>
      <c r="I77" s="2"/>
      <c r="J77" s="2"/>
    </row>
    <row r="78" spans="1:10" s="25" customFormat="1">
      <c r="A78" s="51"/>
      <c r="G78" s="2"/>
      <c r="H78" s="2"/>
      <c r="I78" s="2"/>
      <c r="J78" s="2"/>
    </row>
    <row r="79" spans="1:10" s="25" customFormat="1">
      <c r="A79" s="51"/>
      <c r="G79" s="2"/>
      <c r="H79" s="2"/>
      <c r="I79" s="2"/>
      <c r="J79" s="2"/>
    </row>
    <row r="80" spans="1:10" s="25" customFormat="1">
      <c r="A80" s="51"/>
      <c r="G80" s="2"/>
      <c r="H80" s="2"/>
      <c r="I80" s="2"/>
      <c r="J80" s="2"/>
    </row>
    <row r="81" spans="1:10" s="25" customFormat="1">
      <c r="A81" s="51"/>
      <c r="G81" s="2"/>
      <c r="H81" s="2"/>
      <c r="I81" s="2"/>
      <c r="J81" s="2"/>
    </row>
    <row r="82" spans="1:10" s="25" customFormat="1">
      <c r="A82" s="51"/>
      <c r="G82" s="2"/>
      <c r="H82" s="2"/>
      <c r="I82" s="2"/>
      <c r="J82" s="2"/>
    </row>
    <row r="83" spans="1:10" s="25" customFormat="1">
      <c r="A83" s="51"/>
      <c r="G83" s="2"/>
      <c r="H83" s="2"/>
      <c r="I83" s="2"/>
      <c r="J83" s="2"/>
    </row>
    <row r="84" spans="1:10" s="25" customFormat="1">
      <c r="A84" s="51"/>
      <c r="G84" s="2"/>
      <c r="H84" s="2"/>
      <c r="I84" s="2"/>
      <c r="J84" s="2"/>
    </row>
    <row r="85" spans="1:10" s="25" customFormat="1">
      <c r="A85" s="51"/>
      <c r="G85" s="2"/>
      <c r="H85" s="2"/>
      <c r="I85" s="2"/>
      <c r="J85" s="2"/>
    </row>
    <row r="86" spans="1:10" s="25" customFormat="1">
      <c r="A86" s="51"/>
      <c r="G86" s="2"/>
      <c r="H86" s="2"/>
      <c r="I86" s="2"/>
      <c r="J86" s="2"/>
    </row>
    <row r="87" spans="1:10" s="25" customFormat="1">
      <c r="A87" s="51"/>
      <c r="G87" s="2"/>
      <c r="H87" s="2"/>
      <c r="I87" s="2"/>
      <c r="J87" s="2"/>
    </row>
    <row r="88" spans="1:10" s="25" customFormat="1">
      <c r="A88" s="51"/>
      <c r="G88" s="2"/>
      <c r="H88" s="2"/>
      <c r="I88" s="2"/>
      <c r="J88" s="2"/>
    </row>
    <row r="89" spans="1:10" s="25" customFormat="1">
      <c r="A89" s="51"/>
      <c r="G89" s="2"/>
      <c r="H89" s="2"/>
      <c r="I89" s="2"/>
      <c r="J89" s="2"/>
    </row>
    <row r="90" spans="1:10" s="25" customFormat="1">
      <c r="A90" s="51"/>
      <c r="G90" s="2"/>
      <c r="H90" s="2"/>
      <c r="I90" s="2"/>
      <c r="J90" s="2"/>
    </row>
    <row r="91" spans="1:10" s="25" customFormat="1">
      <c r="A91" s="51"/>
      <c r="G91" s="2"/>
      <c r="H91" s="2"/>
      <c r="I91" s="2"/>
      <c r="J91" s="2"/>
    </row>
    <row r="92" spans="1:10" s="25" customFormat="1">
      <c r="A92" s="51"/>
      <c r="G92" s="2"/>
      <c r="H92" s="2"/>
      <c r="I92" s="2"/>
      <c r="J92" s="2"/>
    </row>
    <row r="93" spans="1:10" s="25" customFormat="1">
      <c r="A93" s="51"/>
      <c r="G93" s="2"/>
      <c r="H93" s="2"/>
      <c r="I93" s="2"/>
      <c r="J93" s="2"/>
    </row>
    <row r="94" spans="1:10" s="25" customFormat="1">
      <c r="A94" s="51"/>
      <c r="G94" s="2"/>
      <c r="H94" s="2"/>
      <c r="I94" s="2"/>
      <c r="J94" s="2"/>
    </row>
    <row r="95" spans="1:10" s="25" customFormat="1">
      <c r="A95" s="51"/>
      <c r="G95" s="2"/>
      <c r="H95" s="2"/>
      <c r="I95" s="2"/>
      <c r="J95" s="2"/>
    </row>
    <row r="96" spans="1:10" s="25" customFormat="1">
      <c r="A96" s="51"/>
      <c r="G96" s="2"/>
      <c r="H96" s="2"/>
      <c r="I96" s="2"/>
      <c r="J96" s="2"/>
    </row>
    <row r="97" spans="1:10" s="25" customFormat="1">
      <c r="A97" s="51"/>
      <c r="G97" s="2"/>
      <c r="H97" s="2"/>
      <c r="I97" s="2"/>
      <c r="J97" s="2"/>
    </row>
    <row r="98" spans="1:10" s="25" customFormat="1">
      <c r="A98" s="51"/>
      <c r="G98" s="2"/>
      <c r="H98" s="2"/>
      <c r="I98" s="2"/>
      <c r="J98" s="2"/>
    </row>
    <row r="99" spans="1:10" s="25" customFormat="1">
      <c r="A99" s="51"/>
      <c r="G99" s="2"/>
      <c r="H99" s="2"/>
      <c r="I99" s="2"/>
      <c r="J99" s="2"/>
    </row>
    <row r="100" spans="1:10" s="25" customFormat="1">
      <c r="A100" s="51"/>
      <c r="G100" s="2"/>
      <c r="H100" s="2"/>
      <c r="I100" s="2"/>
      <c r="J100" s="2"/>
    </row>
    <row r="101" spans="1:10" s="25" customFormat="1">
      <c r="A101" s="51"/>
      <c r="G101" s="2"/>
      <c r="H101" s="2"/>
      <c r="I101" s="2"/>
      <c r="J101" s="2"/>
    </row>
    <row r="102" spans="1:10" s="25" customFormat="1">
      <c r="A102" s="51"/>
      <c r="G102" s="2"/>
      <c r="H102" s="2"/>
      <c r="I102" s="2"/>
      <c r="J102" s="2"/>
    </row>
    <row r="103" spans="1:10" s="25" customFormat="1">
      <c r="A103" s="51"/>
      <c r="G103" s="2"/>
      <c r="H103" s="2"/>
      <c r="I103" s="2"/>
      <c r="J103" s="2"/>
    </row>
    <row r="104" spans="1:10" s="25" customFormat="1">
      <c r="A104" s="51"/>
      <c r="G104" s="2"/>
      <c r="H104" s="2"/>
      <c r="I104" s="2"/>
      <c r="J104" s="2"/>
    </row>
    <row r="105" spans="1:10" s="25" customFormat="1">
      <c r="A105" s="51"/>
      <c r="G105" s="2"/>
      <c r="H105" s="2"/>
      <c r="I105" s="2"/>
      <c r="J105" s="2"/>
    </row>
    <row r="106" spans="1:10" s="25" customFormat="1">
      <c r="A106" s="51"/>
      <c r="G106" s="2"/>
      <c r="H106" s="2"/>
      <c r="I106" s="2"/>
      <c r="J106" s="2"/>
    </row>
    <row r="107" spans="1:10" s="25" customFormat="1">
      <c r="A107" s="51"/>
      <c r="G107" s="2"/>
      <c r="H107" s="2"/>
      <c r="I107" s="2"/>
      <c r="J107" s="2"/>
    </row>
    <row r="108" spans="1:10" s="25" customFormat="1">
      <c r="A108" s="51"/>
      <c r="G108" s="2"/>
      <c r="H108" s="2"/>
      <c r="I108" s="2"/>
      <c r="J108" s="2"/>
    </row>
    <row r="109" spans="1:10" s="25" customFormat="1">
      <c r="A109" s="51"/>
      <c r="G109" s="2"/>
      <c r="H109" s="2"/>
      <c r="I109" s="2"/>
      <c r="J109" s="2"/>
    </row>
    <row r="110" spans="1:10" s="25" customFormat="1">
      <c r="A110" s="51"/>
      <c r="G110" s="2"/>
      <c r="H110" s="2"/>
      <c r="I110" s="2"/>
      <c r="J110" s="2"/>
    </row>
    <row r="111" spans="1:10" s="25" customFormat="1">
      <c r="A111" s="51"/>
      <c r="G111" s="2"/>
      <c r="H111" s="2"/>
      <c r="I111" s="2"/>
      <c r="J111" s="2"/>
    </row>
    <row r="112" spans="1:10" s="25" customFormat="1">
      <c r="A112" s="51"/>
      <c r="G112" s="2"/>
      <c r="H112" s="2"/>
      <c r="I112" s="2"/>
      <c r="J112" s="2"/>
    </row>
    <row r="113" spans="1:10" s="25" customFormat="1">
      <c r="A113" s="51"/>
      <c r="G113" s="2"/>
      <c r="H113" s="2"/>
      <c r="I113" s="2"/>
      <c r="J113" s="2"/>
    </row>
    <row r="114" spans="1:10" s="25" customFormat="1">
      <c r="A114" s="51"/>
      <c r="G114" s="2"/>
      <c r="H114" s="2"/>
      <c r="I114" s="2"/>
      <c r="J114" s="2"/>
    </row>
    <row r="115" spans="1:10" s="25" customFormat="1">
      <c r="A115" s="51"/>
      <c r="G115" s="2"/>
      <c r="H115" s="2"/>
      <c r="I115" s="2"/>
      <c r="J115" s="2"/>
    </row>
    <row r="116" spans="1:10" s="25" customFormat="1">
      <c r="A116" s="51"/>
      <c r="G116" s="2"/>
      <c r="H116" s="2"/>
      <c r="I116" s="2"/>
      <c r="J116" s="2"/>
    </row>
    <row r="117" spans="1:10" s="25" customFormat="1">
      <c r="A117" s="51"/>
      <c r="G117" s="2"/>
      <c r="H117" s="2"/>
      <c r="I117" s="2"/>
      <c r="J117" s="2"/>
    </row>
    <row r="118" spans="1:10" s="25" customFormat="1">
      <c r="A118" s="51"/>
      <c r="G118" s="2"/>
      <c r="H118" s="2"/>
      <c r="I118" s="2"/>
      <c r="J118" s="2"/>
    </row>
    <row r="119" spans="1:10" s="25" customFormat="1">
      <c r="A119" s="51"/>
      <c r="G119" s="2"/>
      <c r="H119" s="2"/>
      <c r="I119" s="2"/>
      <c r="J119" s="2"/>
    </row>
    <row r="120" spans="1:10" s="25" customFormat="1">
      <c r="A120" s="51"/>
      <c r="G120" s="2"/>
      <c r="H120" s="2"/>
      <c r="I120" s="2"/>
      <c r="J120" s="2"/>
    </row>
    <row r="121" spans="1:10" s="25" customFormat="1">
      <c r="A121" s="51"/>
      <c r="G121" s="2"/>
      <c r="H121" s="2"/>
      <c r="I121" s="2"/>
      <c r="J121" s="2"/>
    </row>
    <row r="122" spans="1:10" s="25" customFormat="1">
      <c r="A122" s="51"/>
      <c r="G122" s="2"/>
      <c r="H122" s="2"/>
      <c r="I122" s="2"/>
      <c r="J122" s="2"/>
    </row>
    <row r="123" spans="1:10" s="25" customFormat="1">
      <c r="A123" s="51"/>
      <c r="G123" s="2"/>
      <c r="H123" s="2"/>
      <c r="I123" s="2"/>
      <c r="J123" s="2"/>
    </row>
    <row r="124" spans="1:10" s="25" customFormat="1">
      <c r="A124" s="51"/>
      <c r="G124" s="2"/>
      <c r="H124" s="2"/>
      <c r="I124" s="2"/>
      <c r="J124" s="2"/>
    </row>
    <row r="125" spans="1:10" s="25" customFormat="1">
      <c r="A125" s="51"/>
      <c r="G125" s="2"/>
      <c r="H125" s="2"/>
      <c r="I125" s="2"/>
      <c r="J125" s="2"/>
    </row>
    <row r="126" spans="1:10" s="25" customFormat="1">
      <c r="A126" s="51"/>
      <c r="G126" s="2"/>
      <c r="H126" s="2"/>
      <c r="I126" s="2"/>
      <c r="J126" s="2"/>
    </row>
    <row r="127" spans="1:10" s="25" customFormat="1">
      <c r="A127" s="51"/>
      <c r="G127" s="2"/>
      <c r="H127" s="2"/>
      <c r="I127" s="2"/>
      <c r="J127" s="2"/>
    </row>
    <row r="128" spans="1:10" s="25" customFormat="1">
      <c r="A128" s="51"/>
      <c r="G128" s="2"/>
      <c r="H128" s="2"/>
      <c r="I128" s="2"/>
      <c r="J128" s="2"/>
    </row>
    <row r="129" spans="1:10" s="25" customFormat="1">
      <c r="A129" s="51"/>
      <c r="G129" s="2"/>
      <c r="H129" s="2"/>
      <c r="I129" s="2"/>
      <c r="J129" s="2"/>
    </row>
    <row r="130" spans="1:10" s="25" customFormat="1">
      <c r="A130" s="51"/>
      <c r="G130" s="2"/>
      <c r="H130" s="2"/>
      <c r="I130" s="2"/>
      <c r="J130" s="2"/>
    </row>
    <row r="131" spans="1:10" s="25" customFormat="1">
      <c r="A131" s="51"/>
      <c r="G131" s="2"/>
      <c r="H131" s="2"/>
      <c r="I131" s="2"/>
      <c r="J131" s="2"/>
    </row>
    <row r="132" spans="1:10" s="25" customFormat="1">
      <c r="A132" s="51"/>
      <c r="G132" s="2"/>
      <c r="H132" s="2"/>
      <c r="I132" s="2"/>
      <c r="J132" s="2"/>
    </row>
    <row r="133" spans="1:10" s="25" customFormat="1">
      <c r="A133" s="51"/>
      <c r="G133" s="2"/>
      <c r="H133" s="2"/>
      <c r="I133" s="2"/>
      <c r="J133" s="2"/>
    </row>
    <row r="134" spans="1:10" s="25" customFormat="1">
      <c r="A134" s="51"/>
      <c r="G134" s="2"/>
      <c r="H134" s="2"/>
      <c r="I134" s="2"/>
      <c r="J134" s="2"/>
    </row>
    <row r="135" spans="1:10" s="25" customFormat="1">
      <c r="A135" s="51"/>
      <c r="G135" s="2"/>
      <c r="H135" s="2"/>
      <c r="I135" s="2"/>
      <c r="J135" s="2"/>
    </row>
    <row r="136" spans="1:10" s="25" customFormat="1">
      <c r="A136" s="51"/>
      <c r="G136" s="2"/>
      <c r="H136" s="2"/>
      <c r="I136" s="2"/>
      <c r="J136" s="2"/>
    </row>
    <row r="137" spans="1:10" s="25" customFormat="1">
      <c r="A137" s="51"/>
      <c r="G137" s="2"/>
      <c r="H137" s="2"/>
      <c r="I137" s="2"/>
      <c r="J137" s="2"/>
    </row>
    <row r="138" spans="1:10" s="25" customFormat="1">
      <c r="A138" s="51"/>
      <c r="G138" s="2"/>
      <c r="H138" s="2"/>
      <c r="I138" s="2"/>
      <c r="J138" s="2"/>
    </row>
    <row r="139" spans="1:10" s="25" customFormat="1">
      <c r="A139" s="51"/>
      <c r="G139" s="2"/>
      <c r="H139" s="2"/>
      <c r="I139" s="2"/>
      <c r="J139" s="2"/>
    </row>
    <row r="140" spans="1:10" s="25" customFormat="1">
      <c r="A140" s="51"/>
      <c r="G140" s="2"/>
      <c r="H140" s="2"/>
      <c r="I140" s="2"/>
      <c r="J140" s="2"/>
    </row>
    <row r="141" spans="1:10" s="25" customFormat="1">
      <c r="A141" s="51"/>
      <c r="G141" s="2"/>
      <c r="H141" s="2"/>
      <c r="I141" s="2"/>
      <c r="J141" s="2"/>
    </row>
    <row r="142" spans="1:10" s="25" customFormat="1">
      <c r="A142" s="51"/>
      <c r="G142" s="2"/>
      <c r="H142" s="2"/>
      <c r="I142" s="2"/>
      <c r="J142" s="2"/>
    </row>
    <row r="143" spans="1:10" s="25" customFormat="1">
      <c r="A143" s="51"/>
      <c r="G143" s="2"/>
      <c r="H143" s="2"/>
      <c r="I143" s="2"/>
      <c r="J143" s="2"/>
    </row>
    <row r="144" spans="1:10" s="25" customFormat="1">
      <c r="A144" s="51"/>
      <c r="G144" s="2"/>
      <c r="H144" s="2"/>
      <c r="I144" s="2"/>
      <c r="J144" s="2"/>
    </row>
    <row r="145" spans="1:10" s="25" customFormat="1">
      <c r="A145" s="51"/>
      <c r="G145" s="2"/>
      <c r="H145" s="2"/>
      <c r="I145" s="2"/>
      <c r="J145" s="2"/>
    </row>
    <row r="146" spans="1:10" s="25" customFormat="1">
      <c r="A146" s="51"/>
      <c r="G146" s="2"/>
      <c r="H146" s="2"/>
      <c r="I146" s="2"/>
      <c r="J146" s="2"/>
    </row>
    <row r="147" spans="1:10" s="25" customFormat="1">
      <c r="A147" s="51"/>
      <c r="G147" s="2"/>
      <c r="H147" s="2"/>
      <c r="I147" s="2"/>
      <c r="J147" s="2"/>
    </row>
    <row r="148" spans="1:10" s="25" customFormat="1">
      <c r="A148" s="51"/>
      <c r="G148" s="2"/>
      <c r="H148" s="2"/>
      <c r="I148" s="2"/>
      <c r="J148" s="2"/>
    </row>
    <row r="149" spans="1:10" s="25" customFormat="1">
      <c r="A149" s="51"/>
      <c r="G149" s="2"/>
      <c r="H149" s="2"/>
      <c r="I149" s="2"/>
      <c r="J149" s="2"/>
    </row>
    <row r="150" spans="1:10" s="25" customFormat="1">
      <c r="A150" s="51"/>
      <c r="G150" s="2"/>
      <c r="H150" s="2"/>
      <c r="I150" s="2"/>
      <c r="J150" s="2"/>
    </row>
    <row r="151" spans="1:10" s="25" customFormat="1">
      <c r="A151" s="51"/>
      <c r="G151" s="2"/>
      <c r="H151" s="2"/>
      <c r="I151" s="2"/>
      <c r="J151" s="2"/>
    </row>
    <row r="152" spans="1:10" s="25" customFormat="1">
      <c r="A152" s="51"/>
      <c r="G152" s="2"/>
      <c r="H152" s="2"/>
      <c r="I152" s="2"/>
      <c r="J152" s="2"/>
    </row>
    <row r="153" spans="1:10" s="25" customFormat="1">
      <c r="A153" s="51"/>
      <c r="G153" s="2"/>
      <c r="H153" s="2"/>
      <c r="I153" s="2"/>
      <c r="J153" s="2"/>
    </row>
    <row r="154" spans="1:10" s="25" customFormat="1">
      <c r="A154" s="51"/>
      <c r="G154" s="2"/>
      <c r="H154" s="2"/>
      <c r="I154" s="2"/>
      <c r="J154" s="2"/>
    </row>
    <row r="155" spans="1:10" s="25" customFormat="1">
      <c r="A155" s="51"/>
      <c r="G155" s="2"/>
      <c r="H155" s="2"/>
      <c r="I155" s="2"/>
      <c r="J155" s="2"/>
    </row>
    <row r="156" spans="1:10" s="25" customFormat="1">
      <c r="A156" s="51"/>
      <c r="G156" s="2"/>
      <c r="H156" s="2"/>
      <c r="I156" s="2"/>
      <c r="J156" s="2"/>
    </row>
    <row r="157" spans="1:10" s="25" customFormat="1">
      <c r="A157" s="51"/>
      <c r="G157" s="2"/>
      <c r="H157" s="2"/>
      <c r="I157" s="2"/>
      <c r="J157" s="2"/>
    </row>
    <row r="158" spans="1:10" s="25" customFormat="1">
      <c r="A158" s="51"/>
      <c r="G158" s="2"/>
      <c r="H158" s="2"/>
      <c r="I158" s="2"/>
      <c r="J158" s="2"/>
    </row>
    <row r="159" spans="1:10" s="25" customFormat="1">
      <c r="A159" s="51"/>
      <c r="G159" s="2"/>
      <c r="H159" s="2"/>
      <c r="I159" s="2"/>
      <c r="J159" s="2"/>
    </row>
    <row r="160" spans="1:10" s="25" customFormat="1">
      <c r="A160" s="51"/>
      <c r="G160" s="2"/>
      <c r="H160" s="2"/>
      <c r="I160" s="2"/>
      <c r="J160" s="2"/>
    </row>
    <row r="161" spans="1:10" s="25" customFormat="1">
      <c r="A161" s="51"/>
      <c r="G161" s="2"/>
      <c r="H161" s="2"/>
      <c r="I161" s="2"/>
      <c r="J161" s="2"/>
    </row>
    <row r="162" spans="1:10" s="25" customFormat="1">
      <c r="A162" s="51"/>
      <c r="G162" s="2"/>
      <c r="H162" s="2"/>
      <c r="I162" s="2"/>
      <c r="J162" s="2"/>
    </row>
    <row r="163" spans="1:10" s="25" customFormat="1">
      <c r="A163" s="51"/>
      <c r="G163" s="2"/>
      <c r="H163" s="2"/>
      <c r="I163" s="2"/>
      <c r="J163" s="2"/>
    </row>
    <row r="164" spans="1:10" s="25" customFormat="1">
      <c r="A164" s="51"/>
      <c r="G164" s="2"/>
      <c r="H164" s="2"/>
      <c r="I164" s="2"/>
      <c r="J164" s="2"/>
    </row>
    <row r="165" spans="1:10" s="25" customFormat="1">
      <c r="A165" s="51"/>
      <c r="G165" s="2"/>
      <c r="H165" s="2"/>
      <c r="I165" s="2"/>
      <c r="J165" s="2"/>
    </row>
    <row r="166" spans="1:10" s="25" customFormat="1">
      <c r="A166" s="51"/>
      <c r="G166" s="2"/>
      <c r="H166" s="2"/>
      <c r="I166" s="2"/>
      <c r="J166" s="2"/>
    </row>
    <row r="167" spans="1:10" s="25" customFormat="1">
      <c r="A167" s="51"/>
      <c r="G167" s="2"/>
      <c r="H167" s="2"/>
      <c r="I167" s="2"/>
      <c r="J167" s="2"/>
    </row>
    <row r="168" spans="1:10" s="25" customFormat="1">
      <c r="A168" s="51"/>
      <c r="G168" s="2"/>
      <c r="H168" s="2"/>
      <c r="I168" s="2"/>
      <c r="J168" s="2"/>
    </row>
    <row r="169" spans="1:10" s="25" customFormat="1">
      <c r="A169" s="51"/>
      <c r="G169" s="2"/>
      <c r="H169" s="2"/>
      <c r="I169" s="2"/>
      <c r="J169" s="2"/>
    </row>
    <row r="170" spans="1:10" s="25" customFormat="1">
      <c r="A170" s="51"/>
      <c r="G170" s="2"/>
      <c r="H170" s="2"/>
      <c r="I170" s="2"/>
      <c r="J170" s="2"/>
    </row>
    <row r="171" spans="1:10" s="25" customFormat="1">
      <c r="A171" s="51"/>
      <c r="G171" s="2"/>
      <c r="H171" s="2"/>
      <c r="I171" s="2"/>
      <c r="J171" s="2"/>
    </row>
    <row r="172" spans="1:10" s="25" customFormat="1">
      <c r="A172" s="51"/>
      <c r="G172" s="2"/>
      <c r="H172" s="2"/>
      <c r="I172" s="2"/>
      <c r="J172" s="2"/>
    </row>
    <row r="173" spans="1:10" s="25" customFormat="1">
      <c r="A173" s="51"/>
      <c r="G173" s="2"/>
      <c r="H173" s="2"/>
      <c r="I173" s="2"/>
      <c r="J173" s="2"/>
    </row>
    <row r="174" spans="1:10" s="25" customFormat="1">
      <c r="A174" s="51"/>
      <c r="G174" s="2"/>
      <c r="H174" s="2"/>
      <c r="I174" s="2"/>
      <c r="J174" s="2"/>
    </row>
    <row r="175" spans="1:10" s="25" customFormat="1">
      <c r="A175" s="51"/>
      <c r="G175" s="2"/>
      <c r="H175" s="2"/>
      <c r="I175" s="2"/>
      <c r="J175" s="2"/>
    </row>
    <row r="176" spans="1:10" s="25" customFormat="1">
      <c r="A176" s="51"/>
      <c r="G176" s="2"/>
      <c r="H176" s="2"/>
      <c r="I176" s="2"/>
      <c r="J176" s="2"/>
    </row>
    <row r="177" spans="1:10" s="25" customFormat="1">
      <c r="A177" s="51"/>
      <c r="G177" s="2"/>
      <c r="H177" s="2"/>
      <c r="I177" s="2"/>
      <c r="J177" s="2"/>
    </row>
    <row r="178" spans="1:10" s="25" customFormat="1">
      <c r="A178" s="51"/>
      <c r="G178" s="2"/>
      <c r="H178" s="2"/>
      <c r="I178" s="2"/>
      <c r="J178" s="2"/>
    </row>
    <row r="179" spans="1:10" s="25" customFormat="1">
      <c r="A179" s="51"/>
      <c r="G179" s="2"/>
      <c r="H179" s="2"/>
      <c r="I179" s="2"/>
      <c r="J179" s="2"/>
    </row>
    <row r="180" spans="1:10" s="25" customFormat="1">
      <c r="A180" s="51"/>
      <c r="G180" s="2"/>
      <c r="H180" s="2"/>
      <c r="I180" s="2"/>
      <c r="J180" s="2"/>
    </row>
    <row r="181" spans="1:10" s="25" customFormat="1">
      <c r="A181" s="51"/>
      <c r="G181" s="2"/>
      <c r="H181" s="2"/>
      <c r="I181" s="2"/>
      <c r="J181" s="2"/>
    </row>
    <row r="182" spans="1:10" s="25" customFormat="1">
      <c r="A182" s="51"/>
      <c r="G182" s="2"/>
      <c r="H182" s="2"/>
      <c r="I182" s="2"/>
      <c r="J182" s="2"/>
    </row>
    <row r="183" spans="1:10" s="25" customFormat="1">
      <c r="A183" s="51"/>
      <c r="G183" s="2"/>
      <c r="H183" s="2"/>
      <c r="I183" s="2"/>
      <c r="J183" s="2"/>
    </row>
    <row r="184" spans="1:10" s="25" customFormat="1">
      <c r="A184" s="51"/>
      <c r="G184" s="2"/>
      <c r="H184" s="2"/>
      <c r="I184" s="2"/>
      <c r="J184" s="2"/>
    </row>
    <row r="185" spans="1:10" s="25" customFormat="1">
      <c r="A185" s="51"/>
      <c r="G185" s="2"/>
      <c r="H185" s="2"/>
      <c r="I185" s="2"/>
      <c r="J185" s="2"/>
    </row>
    <row r="186" spans="1:10" s="25" customFormat="1">
      <c r="A186" s="51"/>
      <c r="G186" s="2"/>
      <c r="H186" s="2"/>
      <c r="I186" s="2"/>
      <c r="J186" s="2"/>
    </row>
    <row r="187" spans="1:10" s="25" customFormat="1">
      <c r="A187" s="51"/>
      <c r="G187" s="2"/>
      <c r="H187" s="2"/>
      <c r="I187" s="2"/>
      <c r="J187" s="2"/>
    </row>
    <row r="188" spans="1:10" s="25" customFormat="1">
      <c r="A188" s="51"/>
      <c r="G188" s="2"/>
      <c r="H188" s="2"/>
      <c r="I188" s="2"/>
      <c r="J188" s="2"/>
    </row>
    <row r="189" spans="1:10" s="25" customFormat="1">
      <c r="A189" s="51"/>
      <c r="G189" s="2"/>
      <c r="H189" s="2"/>
      <c r="I189" s="2"/>
      <c r="J189" s="2"/>
    </row>
    <row r="190" spans="1:10" s="25" customFormat="1">
      <c r="A190" s="51"/>
      <c r="G190" s="2"/>
      <c r="H190" s="2"/>
      <c r="I190" s="2"/>
      <c r="J190" s="2"/>
    </row>
    <row r="191" spans="1:10" s="25" customFormat="1">
      <c r="A191" s="51"/>
      <c r="G191" s="2"/>
      <c r="H191" s="2"/>
      <c r="I191" s="2"/>
      <c r="J191" s="2"/>
    </row>
    <row r="192" spans="1:10" s="25" customFormat="1">
      <c r="A192" s="51"/>
      <c r="G192" s="2"/>
      <c r="H192" s="2"/>
      <c r="I192" s="2"/>
      <c r="J192" s="2"/>
    </row>
    <row r="193" spans="1:10" s="25" customFormat="1">
      <c r="A193" s="51"/>
      <c r="G193" s="2"/>
      <c r="H193" s="2"/>
      <c r="I193" s="2"/>
      <c r="J193" s="2"/>
    </row>
    <row r="194" spans="1:10" s="25" customFormat="1">
      <c r="A194" s="51"/>
      <c r="G194" s="2"/>
      <c r="H194" s="2"/>
      <c r="I194" s="2"/>
      <c r="J194" s="2"/>
    </row>
    <row r="195" spans="1:10" s="25" customFormat="1">
      <c r="A195" s="51"/>
      <c r="G195" s="2"/>
      <c r="H195" s="2"/>
      <c r="I195" s="2"/>
      <c r="J195" s="2"/>
    </row>
    <row r="196" spans="1:10" s="25" customFormat="1">
      <c r="A196" s="51"/>
      <c r="G196" s="2"/>
      <c r="H196" s="2"/>
      <c r="I196" s="2"/>
      <c r="J196" s="2"/>
    </row>
    <row r="197" spans="1:10" s="25" customFormat="1">
      <c r="A197" s="51"/>
      <c r="G197" s="2"/>
      <c r="H197" s="2"/>
      <c r="I197" s="2"/>
      <c r="J197" s="2"/>
    </row>
    <row r="198" spans="1:10" s="25" customFormat="1">
      <c r="A198" s="51"/>
      <c r="G198" s="2"/>
      <c r="H198" s="2"/>
      <c r="I198" s="2"/>
      <c r="J198" s="2"/>
    </row>
    <row r="199" spans="1:10" s="25" customFormat="1">
      <c r="A199" s="51"/>
      <c r="G199" s="2"/>
      <c r="H199" s="2"/>
      <c r="I199" s="2"/>
      <c r="J199" s="2"/>
    </row>
    <row r="200" spans="1:10" s="25" customFormat="1">
      <c r="A200" s="51"/>
      <c r="G200" s="2"/>
      <c r="H200" s="2"/>
      <c r="I200" s="2"/>
      <c r="J200" s="2"/>
    </row>
    <row r="201" spans="1:10" s="25" customFormat="1">
      <c r="A201" s="51"/>
      <c r="G201" s="2"/>
      <c r="H201" s="2"/>
      <c r="I201" s="2"/>
      <c r="J201" s="2"/>
    </row>
    <row r="202" spans="1:10" s="25" customFormat="1">
      <c r="A202" s="51"/>
      <c r="G202" s="2"/>
      <c r="H202" s="2"/>
      <c r="I202" s="2"/>
      <c r="J202" s="2"/>
    </row>
    <row r="203" spans="1:10" s="25" customFormat="1">
      <c r="A203" s="51"/>
      <c r="G203" s="2"/>
      <c r="H203" s="2"/>
      <c r="I203" s="2"/>
      <c r="J203" s="2"/>
    </row>
    <row r="204" spans="1:10" s="25" customFormat="1">
      <c r="A204" s="51"/>
      <c r="G204" s="2"/>
      <c r="H204" s="2"/>
      <c r="I204" s="2"/>
      <c r="J204" s="2"/>
    </row>
    <row r="205" spans="1:10" s="25" customFormat="1">
      <c r="A205" s="51"/>
      <c r="G205" s="2"/>
      <c r="H205" s="2"/>
      <c r="I205" s="2"/>
      <c r="J205" s="2"/>
    </row>
    <row r="206" spans="1:10" s="25" customFormat="1">
      <c r="A206" s="51"/>
      <c r="G206" s="2"/>
      <c r="H206" s="2"/>
      <c r="I206" s="2"/>
      <c r="J206" s="2"/>
    </row>
    <row r="207" spans="1:10" s="25" customFormat="1">
      <c r="A207" s="51"/>
      <c r="G207" s="2"/>
      <c r="H207" s="2"/>
      <c r="I207" s="2"/>
      <c r="J207" s="2"/>
    </row>
    <row r="208" spans="1:10" s="25" customFormat="1">
      <c r="A208" s="51"/>
      <c r="G208" s="2"/>
      <c r="H208" s="2"/>
      <c r="I208" s="2"/>
      <c r="J208" s="2"/>
    </row>
    <row r="209" spans="1:10" s="25" customFormat="1">
      <c r="A209" s="51"/>
      <c r="G209" s="2"/>
      <c r="H209" s="2"/>
      <c r="I209" s="2"/>
      <c r="J209" s="2"/>
    </row>
    <row r="210" spans="1:10" s="25" customFormat="1">
      <c r="A210" s="51"/>
      <c r="G210" s="2"/>
      <c r="H210" s="2"/>
      <c r="I210" s="2"/>
      <c r="J210" s="2"/>
    </row>
    <row r="211" spans="1:10" s="25" customFormat="1">
      <c r="A211" s="51"/>
      <c r="G211" s="2"/>
      <c r="H211" s="2"/>
      <c r="I211" s="2"/>
      <c r="J211" s="2"/>
    </row>
    <row r="212" spans="1:10" s="25" customFormat="1">
      <c r="A212" s="51"/>
      <c r="G212" s="2"/>
      <c r="H212" s="2"/>
      <c r="I212" s="2"/>
      <c r="J212" s="2"/>
    </row>
    <row r="213" spans="1:10" s="25" customFormat="1">
      <c r="A213" s="51"/>
      <c r="G213" s="2"/>
      <c r="H213" s="2"/>
      <c r="I213" s="2"/>
      <c r="J213" s="2"/>
    </row>
    <row r="214" spans="1:10" s="25" customFormat="1">
      <c r="A214" s="51"/>
      <c r="G214" s="2"/>
      <c r="H214" s="2"/>
      <c r="I214" s="2"/>
      <c r="J214" s="2"/>
    </row>
    <row r="215" spans="1:10" s="25" customFormat="1">
      <c r="A215" s="51"/>
      <c r="G215" s="2"/>
      <c r="H215" s="2"/>
      <c r="I215" s="2"/>
      <c r="J215" s="2"/>
    </row>
    <row r="216" spans="1:10" s="25" customFormat="1">
      <c r="A216" s="51"/>
      <c r="G216" s="2"/>
      <c r="H216" s="2"/>
      <c r="I216" s="2"/>
      <c r="J216" s="2"/>
    </row>
    <row r="217" spans="1:10" s="25" customFormat="1">
      <c r="A217" s="51"/>
      <c r="G217" s="2"/>
      <c r="H217" s="2"/>
      <c r="I217" s="2"/>
      <c r="J217" s="2"/>
    </row>
    <row r="218" spans="1:10" s="25" customFormat="1">
      <c r="A218" s="51"/>
      <c r="G218" s="2"/>
      <c r="H218" s="2"/>
      <c r="I218" s="2"/>
      <c r="J218" s="2"/>
    </row>
    <row r="219" spans="1:10" s="25" customFormat="1">
      <c r="A219" s="51"/>
      <c r="G219" s="2"/>
      <c r="H219" s="2"/>
      <c r="I219" s="2"/>
      <c r="J219" s="2"/>
    </row>
    <row r="220" spans="1:10" s="25" customFormat="1">
      <c r="A220" s="51"/>
      <c r="G220" s="2"/>
      <c r="H220" s="2"/>
      <c r="I220" s="2"/>
      <c r="J220" s="2"/>
    </row>
    <row r="221" spans="1:10" s="25" customFormat="1">
      <c r="A221" s="51"/>
      <c r="G221" s="2"/>
      <c r="H221" s="2"/>
      <c r="I221" s="2"/>
      <c r="J221" s="2"/>
    </row>
    <row r="222" spans="1:10" s="25" customFormat="1">
      <c r="A222" s="51"/>
      <c r="G222" s="2"/>
      <c r="H222" s="2"/>
      <c r="I222" s="2"/>
      <c r="J222" s="2"/>
    </row>
    <row r="223" spans="1:10" s="25" customFormat="1">
      <c r="A223" s="51"/>
      <c r="G223" s="2"/>
      <c r="H223" s="2"/>
      <c r="I223" s="2"/>
      <c r="J223" s="2"/>
    </row>
    <row r="224" spans="1:10" s="25" customFormat="1">
      <c r="A224" s="51"/>
      <c r="G224" s="2"/>
      <c r="H224" s="2"/>
      <c r="I224" s="2"/>
      <c r="J224" s="2"/>
    </row>
    <row r="225" spans="1:10" s="25" customFormat="1">
      <c r="A225" s="51"/>
      <c r="G225" s="2"/>
      <c r="H225" s="2"/>
      <c r="I225" s="2"/>
      <c r="J225" s="2"/>
    </row>
    <row r="226" spans="1:10" s="25" customFormat="1">
      <c r="A226" s="51"/>
      <c r="G226" s="2"/>
      <c r="H226" s="2"/>
      <c r="I226" s="2"/>
      <c r="J226" s="2"/>
    </row>
    <row r="227" spans="1:10" s="25" customFormat="1">
      <c r="A227" s="51"/>
      <c r="G227" s="2"/>
      <c r="H227" s="2"/>
      <c r="I227" s="2"/>
      <c r="J227" s="2"/>
    </row>
  </sheetData>
  <sheetProtection formatCells="0" formatColumns="0" formatRows="0"/>
  <mergeCells count="19">
    <mergeCell ref="H57:J57"/>
    <mergeCell ref="D5:D6"/>
    <mergeCell ref="A38:J38"/>
    <mergeCell ref="A1:J1"/>
    <mergeCell ref="C5:C6"/>
    <mergeCell ref="A3:J3"/>
    <mergeCell ref="C58:F58"/>
    <mergeCell ref="H58:J58"/>
    <mergeCell ref="A5:A6"/>
    <mergeCell ref="B5:B6"/>
    <mergeCell ref="G5:J5"/>
    <mergeCell ref="A8:J8"/>
    <mergeCell ref="A40:J40"/>
    <mergeCell ref="E5:E6"/>
    <mergeCell ref="C57:F57"/>
    <mergeCell ref="A44:J44"/>
    <mergeCell ref="A24:J24"/>
    <mergeCell ref="A31:J31"/>
    <mergeCell ref="F5:F6"/>
  </mergeCells>
  <phoneticPr fontId="3" type="noConversion"/>
  <pageMargins left="0.78740157480314965" right="0.39370078740157483" top="0.59055118110236227" bottom="0.59055118110236227" header="0.39370078740157483" footer="0.19685039370078741"/>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366"/>
  <sheetViews>
    <sheetView topLeftCell="A49" zoomScale="80" zoomScaleNormal="80" zoomScaleSheetLayoutView="75" workbookViewId="0">
      <selection activeCell="I65" sqref="I65:I66"/>
    </sheetView>
  </sheetViews>
  <sheetFormatPr defaultRowHeight="18.75"/>
  <cols>
    <col min="1" max="1" width="50.28515625" style="2" customWidth="1"/>
    <col min="2" max="2" width="14.85546875" style="25" customWidth="1"/>
    <col min="3" max="3" width="13.42578125" style="25" customWidth="1"/>
    <col min="4" max="4" width="13.7109375" style="25" customWidth="1"/>
    <col min="5" max="5" width="13.42578125" style="204" customWidth="1"/>
    <col min="6" max="6" width="13" style="234" customWidth="1"/>
    <col min="7" max="7" width="13.85546875" style="234" customWidth="1"/>
    <col min="8" max="8" width="13.140625" style="2" customWidth="1"/>
    <col min="9" max="9" width="14.28515625" style="2" customWidth="1"/>
    <col min="10" max="10" width="21" style="2" customWidth="1"/>
    <col min="11" max="16384" width="9.140625" style="2"/>
  </cols>
  <sheetData>
    <row r="1" spans="1:10">
      <c r="A1" s="312" t="s">
        <v>374</v>
      </c>
      <c r="B1" s="312"/>
      <c r="C1" s="312"/>
      <c r="D1" s="312"/>
      <c r="E1" s="312"/>
      <c r="F1" s="312"/>
      <c r="G1" s="312"/>
      <c r="H1" s="312"/>
      <c r="I1" s="312"/>
      <c r="J1" s="312"/>
    </row>
    <row r="2" spans="1:10">
      <c r="A2" s="43"/>
      <c r="B2" s="54"/>
      <c r="C2" s="43"/>
      <c r="D2" s="265"/>
      <c r="E2" s="196"/>
      <c r="F2" s="231"/>
      <c r="G2" s="231"/>
      <c r="H2" s="43"/>
      <c r="I2" s="43"/>
    </row>
    <row r="3" spans="1:10" ht="36" customHeight="1">
      <c r="A3" s="318" t="s">
        <v>275</v>
      </c>
      <c r="B3" s="314" t="s">
        <v>18</v>
      </c>
      <c r="C3" s="314" t="s">
        <v>32</v>
      </c>
      <c r="D3" s="321" t="s">
        <v>40</v>
      </c>
      <c r="E3" s="320" t="s">
        <v>181</v>
      </c>
      <c r="F3" s="314" t="s">
        <v>369</v>
      </c>
      <c r="G3" s="314"/>
      <c r="H3" s="314"/>
      <c r="I3" s="314"/>
      <c r="J3" s="314" t="s">
        <v>250</v>
      </c>
    </row>
    <row r="4" spans="1:10" ht="76.5" customHeight="1">
      <c r="A4" s="318"/>
      <c r="B4" s="314"/>
      <c r="C4" s="314"/>
      <c r="D4" s="321"/>
      <c r="E4" s="320"/>
      <c r="F4" s="233" t="s">
        <v>370</v>
      </c>
      <c r="G4" s="233" t="s">
        <v>371</v>
      </c>
      <c r="H4" s="13" t="s">
        <v>372</v>
      </c>
      <c r="I4" s="13" t="s">
        <v>85</v>
      </c>
      <c r="J4" s="314"/>
    </row>
    <row r="5" spans="1:10" ht="18" customHeight="1">
      <c r="A5" s="6">
        <v>1</v>
      </c>
      <c r="B5" s="7">
        <v>2</v>
      </c>
      <c r="C5" s="7">
        <v>3</v>
      </c>
      <c r="D5" s="266">
        <v>4</v>
      </c>
      <c r="E5" s="197">
        <v>5</v>
      </c>
      <c r="F5" s="232">
        <v>6</v>
      </c>
      <c r="G5" s="232">
        <v>7</v>
      </c>
      <c r="H5" s="7">
        <v>8</v>
      </c>
      <c r="I5" s="7">
        <v>9</v>
      </c>
      <c r="J5" s="7">
        <v>10</v>
      </c>
    </row>
    <row r="6" spans="1:10" s="5" customFormat="1" ht="20.100000000000001" customHeight="1">
      <c r="A6" s="315" t="s">
        <v>282</v>
      </c>
      <c r="B6" s="316"/>
      <c r="C6" s="316"/>
      <c r="D6" s="316"/>
      <c r="E6" s="316"/>
      <c r="F6" s="316"/>
      <c r="G6" s="316"/>
      <c r="H6" s="316"/>
      <c r="I6" s="316"/>
      <c r="J6" s="317"/>
    </row>
    <row r="7" spans="1:10" s="5" customFormat="1" ht="42" customHeight="1">
      <c r="A7" s="76" t="s">
        <v>120</v>
      </c>
      <c r="B7" s="9">
        <v>1000</v>
      </c>
      <c r="C7" s="173">
        <f>C8</f>
        <v>0</v>
      </c>
      <c r="D7" s="173">
        <v>0</v>
      </c>
      <c r="E7" s="198"/>
      <c r="F7" s="173"/>
      <c r="G7" s="173"/>
      <c r="H7" s="173"/>
      <c r="I7" s="173"/>
      <c r="J7" s="148"/>
    </row>
    <row r="8" spans="1:10" s="5" customFormat="1" ht="57.75" customHeight="1">
      <c r="A8" s="228" t="s">
        <v>399</v>
      </c>
      <c r="B8" s="6" t="s">
        <v>392</v>
      </c>
      <c r="C8" s="173"/>
      <c r="D8" s="173">
        <v>0</v>
      </c>
      <c r="E8" s="198"/>
      <c r="F8" s="173"/>
      <c r="G8" s="173"/>
      <c r="H8" s="222"/>
      <c r="I8" s="222"/>
      <c r="J8" s="148"/>
    </row>
    <row r="9" spans="1:10" ht="35.25" customHeight="1">
      <c r="A9" s="76" t="s">
        <v>139</v>
      </c>
      <c r="B9" s="9">
        <v>1010</v>
      </c>
      <c r="C9" s="188">
        <f>SUM(C10:C17)</f>
        <v>0</v>
      </c>
      <c r="D9" s="188">
        <v>0</v>
      </c>
      <c r="E9" s="199"/>
      <c r="F9" s="188"/>
      <c r="G9" s="188"/>
      <c r="H9" s="188"/>
      <c r="I9" s="188"/>
      <c r="J9" s="147"/>
    </row>
    <row r="10" spans="1:10" s="1" customFormat="1" ht="20.100000000000001" customHeight="1">
      <c r="A10" s="76" t="s">
        <v>309</v>
      </c>
      <c r="B10" s="7">
        <v>1011</v>
      </c>
      <c r="C10" s="173"/>
      <c r="D10" s="173"/>
      <c r="E10" s="198"/>
      <c r="F10" s="173"/>
      <c r="G10" s="173"/>
      <c r="H10" s="173"/>
      <c r="I10" s="173"/>
      <c r="J10" s="147"/>
    </row>
    <row r="11" spans="1:10" s="1" customFormat="1" ht="20.100000000000001" customHeight="1">
      <c r="A11" s="76" t="s">
        <v>67</v>
      </c>
      <c r="B11" s="7">
        <v>1012</v>
      </c>
      <c r="C11" s="173"/>
      <c r="D11" s="173"/>
      <c r="E11" s="198"/>
      <c r="F11" s="173"/>
      <c r="G11" s="173"/>
      <c r="H11" s="173"/>
      <c r="I11" s="173"/>
      <c r="J11" s="147"/>
    </row>
    <row r="12" spans="1:10" s="1" customFormat="1" ht="20.100000000000001" customHeight="1">
      <c r="A12" s="76" t="s">
        <v>66</v>
      </c>
      <c r="B12" s="7">
        <v>1013</v>
      </c>
      <c r="C12" s="173"/>
      <c r="D12" s="173"/>
      <c r="E12" s="198"/>
      <c r="F12" s="173"/>
      <c r="G12" s="173"/>
      <c r="H12" s="173"/>
      <c r="I12" s="173"/>
      <c r="J12" s="147"/>
    </row>
    <row r="13" spans="1:10" s="1" customFormat="1" ht="20.100000000000001" customHeight="1">
      <c r="A13" s="76" t="s">
        <v>42</v>
      </c>
      <c r="B13" s="7">
        <v>1014</v>
      </c>
      <c r="C13" s="173"/>
      <c r="D13" s="173"/>
      <c r="E13" s="198"/>
      <c r="F13" s="173"/>
      <c r="G13" s="173"/>
      <c r="H13" s="173"/>
      <c r="I13" s="173"/>
      <c r="J13" s="147"/>
    </row>
    <row r="14" spans="1:10" s="1" customFormat="1" ht="20.100000000000001" customHeight="1">
      <c r="A14" s="76" t="s">
        <v>43</v>
      </c>
      <c r="B14" s="7">
        <v>1015</v>
      </c>
      <c r="C14" s="173"/>
      <c r="D14" s="173"/>
      <c r="E14" s="198"/>
      <c r="F14" s="173"/>
      <c r="G14" s="173"/>
      <c r="H14" s="173"/>
      <c r="I14" s="173"/>
      <c r="J14" s="147"/>
    </row>
    <row r="15" spans="1:10" s="1" customFormat="1" ht="79.5" customHeight="1">
      <c r="A15" s="76" t="s">
        <v>264</v>
      </c>
      <c r="B15" s="7">
        <v>1016</v>
      </c>
      <c r="C15" s="173"/>
      <c r="D15" s="173"/>
      <c r="E15" s="198"/>
      <c r="F15" s="173"/>
      <c r="G15" s="173"/>
      <c r="H15" s="173"/>
      <c r="I15" s="173"/>
      <c r="J15" s="147"/>
    </row>
    <row r="16" spans="1:10" s="1" customFormat="1" ht="37.5">
      <c r="A16" s="76" t="s">
        <v>65</v>
      </c>
      <c r="B16" s="7">
        <v>1017</v>
      </c>
      <c r="C16" s="173"/>
      <c r="D16" s="173"/>
      <c r="E16" s="198"/>
      <c r="F16" s="173"/>
      <c r="G16" s="173"/>
      <c r="H16" s="173"/>
      <c r="I16" s="173"/>
      <c r="J16" s="147"/>
    </row>
    <row r="17" spans="1:10" s="1" customFormat="1" ht="20.100000000000001" customHeight="1">
      <c r="A17" s="76" t="s">
        <v>137</v>
      </c>
      <c r="B17" s="7">
        <v>1018</v>
      </c>
      <c r="C17" s="173">
        <f>SUM(C18:C18)</f>
        <v>0</v>
      </c>
      <c r="D17" s="173">
        <v>0</v>
      </c>
      <c r="E17" s="198"/>
      <c r="F17" s="173">
        <f>SUM(F18:F18)</f>
        <v>0</v>
      </c>
      <c r="G17" s="173"/>
      <c r="H17" s="173"/>
      <c r="I17" s="173"/>
      <c r="J17" s="147"/>
    </row>
    <row r="18" spans="1:10" s="1" customFormat="1" ht="20.100000000000001" customHeight="1">
      <c r="A18" s="76" t="s">
        <v>436</v>
      </c>
      <c r="B18" s="7" t="s">
        <v>435</v>
      </c>
      <c r="C18" s="173"/>
      <c r="D18" s="173">
        <v>0</v>
      </c>
      <c r="E18" s="198"/>
      <c r="F18" s="173"/>
      <c r="G18" s="173"/>
      <c r="H18" s="173"/>
      <c r="I18" s="173"/>
      <c r="J18" s="147"/>
    </row>
    <row r="19" spans="1:10" s="5" customFormat="1" ht="20.100000000000001" customHeight="1">
      <c r="A19" s="165" t="s">
        <v>24</v>
      </c>
      <c r="B19" s="11">
        <v>1020</v>
      </c>
      <c r="C19" s="195">
        <f t="shared" ref="C19:I19" si="0">C7-C9</f>
        <v>0</v>
      </c>
      <c r="D19" s="195">
        <f t="shared" si="0"/>
        <v>0</v>
      </c>
      <c r="E19" s="200">
        <f t="shared" si="0"/>
        <v>0</v>
      </c>
      <c r="F19" s="195">
        <f t="shared" si="0"/>
        <v>0</v>
      </c>
      <c r="G19" s="195">
        <f t="shared" si="0"/>
        <v>0</v>
      </c>
      <c r="H19" s="195">
        <f t="shared" si="0"/>
        <v>0</v>
      </c>
      <c r="I19" s="195">
        <f t="shared" si="0"/>
        <v>0</v>
      </c>
      <c r="J19" s="148"/>
    </row>
    <row r="20" spans="1:10" ht="37.5">
      <c r="A20" s="76" t="s">
        <v>233</v>
      </c>
      <c r="B20" s="9">
        <v>1030</v>
      </c>
      <c r="C20" s="213">
        <f>C21+C22+C23+C24+C25+C26</f>
        <v>4114</v>
      </c>
      <c r="D20" s="213">
        <f>D21+D22+D23+D24+D25+D26</f>
        <v>669</v>
      </c>
      <c r="E20" s="213">
        <f>E21+E22+E24+E25+E23+E26+E27</f>
        <v>524</v>
      </c>
      <c r="F20" s="213">
        <f>F21+F22+F23+F25</f>
        <v>5</v>
      </c>
      <c r="G20" s="213">
        <f>G21+G22+G23+G25+G24</f>
        <v>10</v>
      </c>
      <c r="H20" s="213">
        <f>H21+H22+H23+H25+H24+H26</f>
        <v>16</v>
      </c>
      <c r="I20" s="213">
        <f>I21+I22+I23+I25+I24+I26</f>
        <v>19</v>
      </c>
      <c r="J20" s="213">
        <f>J21+J22</f>
        <v>0</v>
      </c>
    </row>
    <row r="21" spans="1:10">
      <c r="A21" s="76" t="s">
        <v>401</v>
      </c>
      <c r="B21" s="6" t="s">
        <v>397</v>
      </c>
      <c r="C21" s="173">
        <v>3834</v>
      </c>
      <c r="D21" s="173">
        <v>629</v>
      </c>
      <c r="E21" s="198">
        <v>376</v>
      </c>
      <c r="F21" s="173"/>
      <c r="G21" s="222"/>
      <c r="H21" s="173"/>
      <c r="I21" s="173"/>
      <c r="J21" s="147"/>
    </row>
    <row r="22" spans="1:10" ht="56.25">
      <c r="A22" s="76" t="s">
        <v>441</v>
      </c>
      <c r="B22" s="6" t="s">
        <v>400</v>
      </c>
      <c r="C22" s="173">
        <v>62</v>
      </c>
      <c r="D22" s="173">
        <v>37</v>
      </c>
      <c r="E22" s="198">
        <v>27</v>
      </c>
      <c r="F22" s="173">
        <v>5</v>
      </c>
      <c r="G22" s="173">
        <v>10</v>
      </c>
      <c r="H22" s="173">
        <v>15</v>
      </c>
      <c r="I22" s="173">
        <v>17</v>
      </c>
      <c r="J22" s="147"/>
    </row>
    <row r="23" spans="1:10" ht="20.25" customHeight="1">
      <c r="A23" s="76" t="s">
        <v>482</v>
      </c>
      <c r="B23" s="6" t="s">
        <v>458</v>
      </c>
      <c r="C23" s="173">
        <v>3</v>
      </c>
      <c r="D23" s="173">
        <v>3</v>
      </c>
      <c r="E23" s="198">
        <v>10</v>
      </c>
      <c r="F23" s="173"/>
      <c r="G23" s="173"/>
      <c r="H23" s="173">
        <v>1</v>
      </c>
      <c r="I23" s="173">
        <v>2</v>
      </c>
      <c r="J23" s="147"/>
    </row>
    <row r="24" spans="1:10">
      <c r="A24" s="8" t="s">
        <v>460</v>
      </c>
      <c r="B24" s="6" t="s">
        <v>459</v>
      </c>
      <c r="C24" s="173">
        <v>4</v>
      </c>
      <c r="D24" s="173"/>
      <c r="E24" s="198"/>
      <c r="F24" s="173"/>
      <c r="G24" s="173"/>
      <c r="H24" s="173"/>
      <c r="I24" s="173"/>
      <c r="J24" s="147"/>
    </row>
    <row r="25" spans="1:10" ht="18.75" customHeight="1">
      <c r="A25" s="8" t="s">
        <v>461</v>
      </c>
      <c r="B25" s="6" t="s">
        <v>463</v>
      </c>
      <c r="C25" s="173">
        <v>11</v>
      </c>
      <c r="D25" s="173"/>
      <c r="E25" s="198"/>
      <c r="F25" s="173"/>
      <c r="G25" s="173"/>
      <c r="H25" s="173"/>
      <c r="I25" s="173"/>
      <c r="J25" s="147"/>
    </row>
    <row r="26" spans="1:10" s="243" customFormat="1">
      <c r="A26" s="8" t="s">
        <v>490</v>
      </c>
      <c r="B26" s="242" t="s">
        <v>491</v>
      </c>
      <c r="C26" s="173">
        <v>200</v>
      </c>
      <c r="D26" s="173"/>
      <c r="E26" s="198"/>
      <c r="F26" s="173"/>
      <c r="G26" s="173"/>
      <c r="H26" s="173"/>
      <c r="I26" s="173"/>
      <c r="J26" s="248"/>
    </row>
    <row r="27" spans="1:10" s="271" customFormat="1" ht="53.25" customHeight="1">
      <c r="A27" s="274" t="s">
        <v>544</v>
      </c>
      <c r="B27" s="270" t="s">
        <v>543</v>
      </c>
      <c r="C27" s="173"/>
      <c r="D27" s="173"/>
      <c r="E27" s="273">
        <v>111</v>
      </c>
      <c r="F27" s="173"/>
      <c r="G27" s="173"/>
      <c r="H27" s="173"/>
      <c r="I27" s="173"/>
      <c r="J27" s="272"/>
    </row>
    <row r="28" spans="1:10" ht="20.100000000000001" customHeight="1">
      <c r="A28" s="76" t="s">
        <v>234</v>
      </c>
      <c r="B28" s="9">
        <v>1031</v>
      </c>
      <c r="C28" s="173"/>
      <c r="D28" s="173"/>
      <c r="E28" s="198"/>
      <c r="F28" s="173"/>
      <c r="G28" s="173"/>
      <c r="H28" s="173"/>
      <c r="I28" s="173"/>
      <c r="J28" s="147"/>
    </row>
    <row r="29" spans="1:10" ht="20.100000000000001" customHeight="1">
      <c r="A29" s="76" t="s">
        <v>241</v>
      </c>
      <c r="B29" s="9">
        <v>1040</v>
      </c>
      <c r="C29" s="215">
        <f>C33+C35+C36+C37+C38+C43+C46+C47+C53+C39+C48+C41+C50</f>
        <v>3712</v>
      </c>
      <c r="D29" s="215">
        <f>D33+D35+D36+D37+D38+D43+D46+D47+D53+D39+D41+D50</f>
        <v>2743</v>
      </c>
      <c r="E29" s="215">
        <f>E33+E35+E36+E37+E38+E43+E46+E47+E53+E39+E41+E50</f>
        <v>1361</v>
      </c>
      <c r="F29" s="215">
        <f>F33+F35+F36+F37+F38+F43+F46+F47+F53+F39+F49</f>
        <v>263</v>
      </c>
      <c r="G29" s="215">
        <f>G33+G35+G36+G37+G38+G43+G46+G47+G53+G39+G49</f>
        <v>523</v>
      </c>
      <c r="H29" s="215">
        <f>H33+H35+H36+H37+H38+H43+H46+H47+H53+H39+H49+H41</f>
        <v>787</v>
      </c>
      <c r="I29" s="215">
        <f>I33+I35+I36+I37+I38+I43+I46+I47+I53+I39+I49+I41+I50</f>
        <v>1045</v>
      </c>
      <c r="J29" s="214"/>
    </row>
    <row r="30" spans="1:10" ht="37.5">
      <c r="A30" s="76" t="s">
        <v>119</v>
      </c>
      <c r="B30" s="9">
        <v>1041</v>
      </c>
      <c r="C30" s="173"/>
      <c r="D30" s="173"/>
      <c r="E30" s="198"/>
      <c r="F30" s="173"/>
      <c r="G30" s="173"/>
      <c r="H30" s="173"/>
      <c r="I30" s="173"/>
      <c r="J30" s="147"/>
    </row>
    <row r="31" spans="1:10" ht="20.100000000000001" customHeight="1">
      <c r="A31" s="76" t="s">
        <v>223</v>
      </c>
      <c r="B31" s="9">
        <v>1042</v>
      </c>
      <c r="C31" s="173"/>
      <c r="D31" s="173"/>
      <c r="E31" s="198"/>
      <c r="F31" s="173"/>
      <c r="G31" s="173"/>
      <c r="H31" s="173"/>
      <c r="I31" s="173"/>
      <c r="J31" s="147"/>
    </row>
    <row r="32" spans="1:10" ht="20.100000000000001" customHeight="1">
      <c r="A32" s="76" t="s">
        <v>64</v>
      </c>
      <c r="B32" s="9">
        <v>1043</v>
      </c>
      <c r="C32" s="173"/>
      <c r="D32" s="173"/>
      <c r="E32" s="198"/>
      <c r="F32" s="173"/>
      <c r="G32" s="173"/>
      <c r="H32" s="173"/>
      <c r="I32" s="173"/>
      <c r="J32" s="147"/>
    </row>
    <row r="33" spans="1:10" ht="20.100000000000001" customHeight="1">
      <c r="A33" s="76" t="s">
        <v>22</v>
      </c>
      <c r="B33" s="9">
        <v>1044</v>
      </c>
      <c r="C33" s="173"/>
      <c r="D33" s="173"/>
      <c r="E33" s="198"/>
      <c r="F33" s="173"/>
      <c r="G33" s="173"/>
      <c r="H33" s="173"/>
      <c r="I33" s="173"/>
      <c r="J33" s="147"/>
    </row>
    <row r="34" spans="1:10" ht="20.100000000000001" customHeight="1">
      <c r="A34" s="76" t="s">
        <v>23</v>
      </c>
      <c r="B34" s="9">
        <v>1045</v>
      </c>
      <c r="C34" s="173"/>
      <c r="D34" s="173"/>
      <c r="E34" s="198"/>
      <c r="F34" s="173"/>
      <c r="G34" s="173"/>
      <c r="H34" s="173"/>
      <c r="I34" s="173"/>
      <c r="J34" s="147"/>
    </row>
    <row r="35" spans="1:10" s="1" customFormat="1" ht="20.100000000000001" customHeight="1">
      <c r="A35" s="76" t="s">
        <v>41</v>
      </c>
      <c r="B35" s="9">
        <v>1046</v>
      </c>
      <c r="C35" s="173">
        <v>1</v>
      </c>
      <c r="D35" s="173"/>
      <c r="E35" s="198"/>
      <c r="F35" s="173">
        <v>1</v>
      </c>
      <c r="G35" s="173">
        <v>1</v>
      </c>
      <c r="H35" s="173">
        <v>1</v>
      </c>
      <c r="I35" s="173">
        <v>1</v>
      </c>
      <c r="J35" s="147"/>
    </row>
    <row r="36" spans="1:10" s="1" customFormat="1" ht="20.100000000000001" customHeight="1">
      <c r="A36" s="76" t="s">
        <v>462</v>
      </c>
      <c r="B36" s="9">
        <v>1047</v>
      </c>
      <c r="C36" s="173"/>
      <c r="D36" s="173">
        <v>3</v>
      </c>
      <c r="E36" s="198"/>
      <c r="F36" s="173"/>
      <c r="G36" s="173"/>
      <c r="H36" s="173"/>
      <c r="I36" s="173"/>
      <c r="J36" s="147"/>
    </row>
    <row r="37" spans="1:10" s="1" customFormat="1" ht="20.100000000000001" customHeight="1">
      <c r="A37" s="76" t="s">
        <v>42</v>
      </c>
      <c r="B37" s="9">
        <v>1048</v>
      </c>
      <c r="C37" s="173">
        <v>723</v>
      </c>
      <c r="D37" s="173">
        <v>743</v>
      </c>
      <c r="E37" s="198">
        <v>784</v>
      </c>
      <c r="F37" s="173">
        <v>208</v>
      </c>
      <c r="G37" s="173">
        <v>416</v>
      </c>
      <c r="H37" s="173">
        <v>624</v>
      </c>
      <c r="I37" s="173">
        <v>832</v>
      </c>
      <c r="J37" s="255"/>
    </row>
    <row r="38" spans="1:10" s="1" customFormat="1" ht="20.100000000000001" customHeight="1">
      <c r="A38" s="76" t="s">
        <v>43</v>
      </c>
      <c r="B38" s="9">
        <v>1049</v>
      </c>
      <c r="C38" s="173">
        <v>156</v>
      </c>
      <c r="D38" s="173">
        <v>163</v>
      </c>
      <c r="E38" s="198">
        <v>173</v>
      </c>
      <c r="F38" s="173">
        <v>46</v>
      </c>
      <c r="G38" s="173">
        <v>92</v>
      </c>
      <c r="H38" s="173">
        <v>137</v>
      </c>
      <c r="I38" s="173">
        <v>183</v>
      </c>
      <c r="J38" s="147"/>
    </row>
    <row r="39" spans="1:10" s="1" customFormat="1" ht="56.25">
      <c r="A39" s="76" t="s">
        <v>44</v>
      </c>
      <c r="B39" s="9">
        <v>1050</v>
      </c>
      <c r="C39" s="173">
        <v>81</v>
      </c>
      <c r="D39" s="173">
        <v>19</v>
      </c>
      <c r="E39" s="198">
        <v>19</v>
      </c>
      <c r="F39" s="173">
        <v>5</v>
      </c>
      <c r="G39" s="173">
        <v>10</v>
      </c>
      <c r="H39" s="173">
        <v>15</v>
      </c>
      <c r="I39" s="173">
        <v>17</v>
      </c>
      <c r="J39" s="147"/>
    </row>
    <row r="40" spans="1:10" s="1" customFormat="1" ht="56.25">
      <c r="A40" s="76" t="s">
        <v>45</v>
      </c>
      <c r="B40" s="9">
        <v>1051</v>
      </c>
      <c r="C40" s="173"/>
      <c r="D40" s="173"/>
      <c r="E40" s="198"/>
      <c r="F40" s="173"/>
      <c r="G40" s="173"/>
      <c r="H40" s="173"/>
      <c r="I40" s="173"/>
      <c r="J40" s="147"/>
    </row>
    <row r="41" spans="1:10" s="1" customFormat="1" ht="37.5">
      <c r="A41" s="76" t="s">
        <v>46</v>
      </c>
      <c r="B41" s="9">
        <v>1052</v>
      </c>
      <c r="C41" s="173">
        <v>3</v>
      </c>
      <c r="D41" s="173">
        <v>3</v>
      </c>
      <c r="E41" s="198"/>
      <c r="F41" s="173"/>
      <c r="G41" s="173"/>
      <c r="H41" s="173"/>
      <c r="I41" s="173"/>
      <c r="J41" s="147"/>
    </row>
    <row r="42" spans="1:10" s="1" customFormat="1" ht="37.5">
      <c r="A42" s="76" t="s">
        <v>47</v>
      </c>
      <c r="B42" s="9">
        <v>1053</v>
      </c>
      <c r="C42" s="173"/>
      <c r="D42" s="173"/>
      <c r="E42" s="198"/>
      <c r="F42" s="173"/>
      <c r="G42" s="173"/>
      <c r="H42" s="222"/>
      <c r="I42" s="222"/>
      <c r="J42" s="147"/>
    </row>
    <row r="43" spans="1:10" s="1" customFormat="1" ht="20.100000000000001" customHeight="1">
      <c r="A43" s="216" t="s">
        <v>48</v>
      </c>
      <c r="B43" s="217">
        <v>1054</v>
      </c>
      <c r="C43" s="218">
        <f t="shared" ref="C43:I43" si="1">SUM(C44:C45)</f>
        <v>6</v>
      </c>
      <c r="D43" s="218">
        <f t="shared" si="1"/>
        <v>4</v>
      </c>
      <c r="E43" s="219">
        <f t="shared" si="1"/>
        <v>3</v>
      </c>
      <c r="F43" s="219">
        <f t="shared" si="1"/>
        <v>0</v>
      </c>
      <c r="G43" s="219">
        <f t="shared" si="1"/>
        <v>0</v>
      </c>
      <c r="H43" s="219">
        <f t="shared" si="1"/>
        <v>3</v>
      </c>
      <c r="I43" s="219">
        <f t="shared" si="1"/>
        <v>3</v>
      </c>
      <c r="J43" s="147"/>
    </row>
    <row r="44" spans="1:10" s="1" customFormat="1" ht="56.25">
      <c r="A44" s="76" t="s">
        <v>540</v>
      </c>
      <c r="B44" s="9" t="s">
        <v>433</v>
      </c>
      <c r="C44" s="173">
        <v>5</v>
      </c>
      <c r="D44" s="173">
        <v>3</v>
      </c>
      <c r="E44" s="198">
        <v>3</v>
      </c>
      <c r="F44" s="173"/>
      <c r="G44" s="173"/>
      <c r="H44" s="173">
        <v>2</v>
      </c>
      <c r="I44" s="173">
        <v>2</v>
      </c>
      <c r="J44" s="147"/>
    </row>
    <row r="45" spans="1:10" s="1" customFormat="1" ht="37.5">
      <c r="A45" s="249" t="s">
        <v>445</v>
      </c>
      <c r="B45" s="9" t="s">
        <v>434</v>
      </c>
      <c r="C45" s="173">
        <v>1</v>
      </c>
      <c r="D45" s="173">
        <v>1</v>
      </c>
      <c r="E45" s="198"/>
      <c r="F45" s="173"/>
      <c r="G45" s="173"/>
      <c r="H45" s="173">
        <v>1</v>
      </c>
      <c r="I45" s="173">
        <v>1</v>
      </c>
      <c r="J45" s="147"/>
    </row>
    <row r="46" spans="1:10" s="1" customFormat="1" ht="20.100000000000001" customHeight="1">
      <c r="A46" s="76" t="s">
        <v>68</v>
      </c>
      <c r="B46" s="9">
        <v>1055</v>
      </c>
      <c r="C46" s="173"/>
      <c r="D46" s="173"/>
      <c r="E46" s="198"/>
      <c r="F46" s="173"/>
      <c r="G46" s="173"/>
      <c r="H46" s="173"/>
      <c r="I46" s="173"/>
      <c r="J46" s="147"/>
    </row>
    <row r="47" spans="1:10" s="1" customFormat="1">
      <c r="A47" s="76" t="s">
        <v>506</v>
      </c>
      <c r="B47" s="9">
        <v>1056</v>
      </c>
      <c r="C47" s="173"/>
      <c r="D47" s="173"/>
      <c r="E47" s="198"/>
      <c r="F47" s="173"/>
      <c r="G47" s="173"/>
      <c r="H47" s="173"/>
      <c r="I47" s="173"/>
      <c r="J47" s="147"/>
    </row>
    <row r="48" spans="1:10" s="1" customFormat="1" ht="20.100000000000001" customHeight="1">
      <c r="A48" s="76" t="s">
        <v>49</v>
      </c>
      <c r="B48" s="9">
        <v>1057</v>
      </c>
      <c r="C48" s="173"/>
      <c r="D48" s="173"/>
      <c r="E48" s="198"/>
      <c r="F48" s="173"/>
      <c r="G48" s="173"/>
      <c r="H48" s="173"/>
      <c r="I48" s="173"/>
      <c r="J48" s="147"/>
    </row>
    <row r="49" spans="1:10" s="1" customFormat="1" ht="37.5">
      <c r="A49" s="76" t="s">
        <v>50</v>
      </c>
      <c r="B49" s="9">
        <v>1058</v>
      </c>
      <c r="C49" s="173"/>
      <c r="D49" s="173"/>
      <c r="E49" s="198"/>
      <c r="F49" s="173"/>
      <c r="G49" s="173"/>
      <c r="H49" s="173"/>
      <c r="I49" s="173"/>
      <c r="J49" s="147"/>
    </row>
    <row r="50" spans="1:10" s="1" customFormat="1" ht="37.5">
      <c r="A50" s="76" t="s">
        <v>51</v>
      </c>
      <c r="B50" s="9">
        <v>1059</v>
      </c>
      <c r="C50" s="173">
        <v>3</v>
      </c>
      <c r="D50" s="173"/>
      <c r="E50" s="198"/>
      <c r="F50" s="173">
        <v>0</v>
      </c>
      <c r="G50" s="173">
        <v>0</v>
      </c>
      <c r="H50" s="173">
        <v>0</v>
      </c>
      <c r="I50" s="173">
        <v>0</v>
      </c>
      <c r="J50" s="147"/>
    </row>
    <row r="51" spans="1:10" s="1" customFormat="1" ht="75">
      <c r="A51" s="76" t="s">
        <v>81</v>
      </c>
      <c r="B51" s="9">
        <v>1060</v>
      </c>
      <c r="C51" s="173"/>
      <c r="D51" s="173"/>
      <c r="E51" s="198"/>
      <c r="F51" s="173"/>
      <c r="G51" s="173"/>
      <c r="H51" s="173"/>
      <c r="I51" s="173"/>
      <c r="J51" s="147"/>
    </row>
    <row r="52" spans="1:10" s="1" customFormat="1" ht="20.100000000000001" customHeight="1">
      <c r="A52" s="76" t="s">
        <v>52</v>
      </c>
      <c r="B52" s="9">
        <v>1061</v>
      </c>
      <c r="C52" s="173"/>
      <c r="D52" s="173"/>
      <c r="E52" s="198"/>
      <c r="F52" s="173"/>
      <c r="G52" s="173"/>
      <c r="H52" s="173"/>
      <c r="I52" s="173"/>
      <c r="J52" s="147"/>
    </row>
    <row r="53" spans="1:10" s="1" customFormat="1" ht="37.5">
      <c r="A53" s="216" t="s">
        <v>123</v>
      </c>
      <c r="B53" s="217">
        <v>1062</v>
      </c>
      <c r="C53" s="218">
        <f>SUM(C54:C73)</f>
        <v>2739</v>
      </c>
      <c r="D53" s="218">
        <f>SUM(D54:D80)</f>
        <v>1808</v>
      </c>
      <c r="E53" s="218">
        <f>SUM(E54:E73)</f>
        <v>382</v>
      </c>
      <c r="F53" s="219">
        <f>SUM(F54:F73)</f>
        <v>3</v>
      </c>
      <c r="G53" s="219">
        <f>SUM(G54:G73)</f>
        <v>4</v>
      </c>
      <c r="H53" s="219">
        <f>SUM(H54:H73)</f>
        <v>7</v>
      </c>
      <c r="I53" s="219">
        <f>SUM(I54:I73)</f>
        <v>9</v>
      </c>
      <c r="J53" s="220"/>
    </row>
    <row r="54" spans="1:10" s="1" customFormat="1">
      <c r="A54" s="76" t="s">
        <v>414</v>
      </c>
      <c r="B54" s="6" t="s">
        <v>393</v>
      </c>
      <c r="C54" s="173">
        <v>98</v>
      </c>
      <c r="D54" s="173">
        <v>57</v>
      </c>
      <c r="E54" s="198">
        <v>49</v>
      </c>
      <c r="F54" s="173"/>
      <c r="G54" s="173"/>
      <c r="H54" s="173"/>
      <c r="I54" s="173"/>
      <c r="J54" s="147"/>
    </row>
    <row r="55" spans="1:10" s="1" customFormat="1">
      <c r="A55" s="76" t="s">
        <v>415</v>
      </c>
      <c r="B55" s="252" t="s">
        <v>394</v>
      </c>
      <c r="C55" s="173">
        <v>18</v>
      </c>
      <c r="D55" s="173">
        <v>18</v>
      </c>
      <c r="E55" s="198">
        <v>7</v>
      </c>
      <c r="F55" s="173"/>
      <c r="G55" s="173"/>
      <c r="H55" s="173"/>
      <c r="I55" s="173"/>
      <c r="J55" s="147"/>
    </row>
    <row r="56" spans="1:10" s="1" customFormat="1">
      <c r="A56" s="76" t="s">
        <v>503</v>
      </c>
      <c r="B56" s="252" t="s">
        <v>395</v>
      </c>
      <c r="C56" s="173">
        <v>22</v>
      </c>
      <c r="D56" s="173">
        <v>24</v>
      </c>
      <c r="E56" s="198">
        <v>12</v>
      </c>
      <c r="F56" s="173"/>
      <c r="G56" s="173"/>
      <c r="H56" s="173"/>
      <c r="I56" s="173"/>
      <c r="J56" s="147"/>
    </row>
    <row r="57" spans="1:10" s="1" customFormat="1">
      <c r="A57" s="76" t="s">
        <v>504</v>
      </c>
      <c r="B57" s="252" t="s">
        <v>396</v>
      </c>
      <c r="C57" s="173"/>
      <c r="D57" s="173">
        <v>3</v>
      </c>
      <c r="E57" s="198">
        <v>7</v>
      </c>
      <c r="F57" s="173"/>
      <c r="G57" s="173">
        <v>1</v>
      </c>
      <c r="H57" s="173">
        <v>2</v>
      </c>
      <c r="I57" s="173">
        <v>3</v>
      </c>
      <c r="J57" s="147"/>
    </row>
    <row r="58" spans="1:10" s="1" customFormat="1">
      <c r="A58" s="76" t="s">
        <v>465</v>
      </c>
      <c r="B58" s="253" t="s">
        <v>402</v>
      </c>
      <c r="C58" s="173">
        <v>184</v>
      </c>
      <c r="D58" s="173"/>
      <c r="E58" s="198"/>
      <c r="F58" s="173"/>
      <c r="G58" s="173"/>
      <c r="H58" s="173"/>
      <c r="I58" s="173"/>
      <c r="J58" s="147"/>
    </row>
    <row r="59" spans="1:10" s="1" customFormat="1" ht="19.5" customHeight="1">
      <c r="A59" s="76" t="s">
        <v>443</v>
      </c>
      <c r="B59" s="253" t="s">
        <v>403</v>
      </c>
      <c r="C59" s="173"/>
      <c r="D59" s="173"/>
      <c r="E59" s="198"/>
      <c r="F59" s="173"/>
      <c r="G59" s="173"/>
      <c r="H59" s="222"/>
      <c r="I59" s="222"/>
      <c r="J59" s="147"/>
    </row>
    <row r="60" spans="1:10" s="1" customFormat="1" ht="77.25" customHeight="1">
      <c r="A60" s="76" t="s">
        <v>455</v>
      </c>
      <c r="B60" s="253" t="s">
        <v>404</v>
      </c>
      <c r="C60" s="173"/>
      <c r="D60" s="173"/>
      <c r="E60" s="198"/>
      <c r="F60" s="173"/>
      <c r="G60" s="173"/>
      <c r="H60" s="222"/>
      <c r="I60" s="173"/>
      <c r="J60" s="147"/>
    </row>
    <row r="61" spans="1:10" s="1" customFormat="1">
      <c r="A61" s="76" t="s">
        <v>442</v>
      </c>
      <c r="B61" s="253" t="s">
        <v>405</v>
      </c>
      <c r="C61" s="173"/>
      <c r="D61" s="173">
        <v>787</v>
      </c>
      <c r="E61" s="198"/>
      <c r="F61" s="173"/>
      <c r="G61" s="173"/>
      <c r="H61" s="173"/>
      <c r="I61" s="173"/>
      <c r="J61" s="147"/>
    </row>
    <row r="62" spans="1:10" s="1" customFormat="1">
      <c r="A62" s="76" t="s">
        <v>471</v>
      </c>
      <c r="B62" s="253" t="s">
        <v>406</v>
      </c>
      <c r="C62" s="173">
        <v>1901</v>
      </c>
      <c r="D62" s="173">
        <v>300</v>
      </c>
      <c r="E62" s="198">
        <v>300</v>
      </c>
      <c r="F62" s="173"/>
      <c r="G62" s="173"/>
      <c r="H62" s="173"/>
      <c r="I62" s="173"/>
      <c r="J62" s="147"/>
    </row>
    <row r="63" spans="1:10" s="1" customFormat="1">
      <c r="A63" s="76" t="s">
        <v>444</v>
      </c>
      <c r="B63" s="253" t="s">
        <v>407</v>
      </c>
      <c r="C63" s="173">
        <v>494</v>
      </c>
      <c r="D63" s="173">
        <v>547</v>
      </c>
      <c r="E63" s="198"/>
      <c r="F63" s="173"/>
      <c r="G63" s="173"/>
      <c r="H63" s="173"/>
      <c r="I63" s="173"/>
      <c r="J63" s="147"/>
    </row>
    <row r="64" spans="1:10" s="1" customFormat="1">
      <c r="A64" s="76" t="s">
        <v>66</v>
      </c>
      <c r="B64" s="275" t="s">
        <v>408</v>
      </c>
      <c r="C64" s="173"/>
      <c r="D64" s="173">
        <v>5</v>
      </c>
      <c r="E64" s="198"/>
      <c r="F64" s="173"/>
      <c r="G64" s="173"/>
      <c r="H64" s="173"/>
      <c r="I64" s="173"/>
      <c r="J64" s="147"/>
    </row>
    <row r="65" spans="1:10" s="1" customFormat="1" ht="18" customHeight="1">
      <c r="A65" s="76" t="s">
        <v>550</v>
      </c>
      <c r="B65" s="275" t="s">
        <v>409</v>
      </c>
      <c r="C65" s="173"/>
      <c r="D65" s="173"/>
      <c r="E65" s="198"/>
      <c r="F65" s="173">
        <v>1</v>
      </c>
      <c r="G65" s="173">
        <v>1</v>
      </c>
      <c r="H65" s="222">
        <v>1</v>
      </c>
      <c r="I65" s="173">
        <v>1</v>
      </c>
      <c r="J65" s="147"/>
    </row>
    <row r="66" spans="1:10" s="1" customFormat="1" ht="17.25" customHeight="1">
      <c r="A66" s="76" t="s">
        <v>464</v>
      </c>
      <c r="B66" s="275" t="s">
        <v>410</v>
      </c>
      <c r="C66" s="173">
        <v>1</v>
      </c>
      <c r="D66" s="173">
        <v>2</v>
      </c>
      <c r="E66" s="198">
        <v>3</v>
      </c>
      <c r="F66" s="173">
        <v>1</v>
      </c>
      <c r="G66" s="173">
        <v>1</v>
      </c>
      <c r="H66" s="173">
        <v>3</v>
      </c>
      <c r="I66" s="173">
        <v>4</v>
      </c>
      <c r="J66" s="147"/>
    </row>
    <row r="67" spans="1:10" s="1" customFormat="1" ht="17.25" customHeight="1">
      <c r="A67" s="76" t="s">
        <v>545</v>
      </c>
      <c r="B67" s="275" t="s">
        <v>411</v>
      </c>
      <c r="C67" s="173">
        <v>3</v>
      </c>
      <c r="D67" s="173"/>
      <c r="E67" s="198">
        <v>3</v>
      </c>
      <c r="F67" s="173"/>
      <c r="G67" s="173"/>
      <c r="H67" s="173"/>
      <c r="I67" s="173"/>
      <c r="J67" s="147"/>
    </row>
    <row r="68" spans="1:10" s="1" customFormat="1" ht="17.25" customHeight="1">
      <c r="A68" s="246" t="s">
        <v>492</v>
      </c>
      <c r="B68" s="275" t="s">
        <v>412</v>
      </c>
      <c r="C68" s="173">
        <v>3</v>
      </c>
      <c r="D68" s="173"/>
      <c r="E68" s="198"/>
      <c r="F68" s="173"/>
      <c r="G68" s="173"/>
      <c r="H68" s="173"/>
      <c r="I68" s="173"/>
      <c r="J68" s="244"/>
    </row>
    <row r="69" spans="1:10" s="1" customFormat="1" ht="17.25" customHeight="1">
      <c r="A69" s="246" t="s">
        <v>493</v>
      </c>
      <c r="B69" s="275" t="s">
        <v>413</v>
      </c>
      <c r="C69" s="173">
        <v>15</v>
      </c>
      <c r="D69" s="173"/>
      <c r="E69" s="198"/>
      <c r="F69" s="173"/>
      <c r="G69" s="173"/>
      <c r="H69" s="173"/>
      <c r="I69" s="173"/>
      <c r="J69" s="244"/>
    </row>
    <row r="70" spans="1:10" s="1" customFormat="1" ht="17.25" customHeight="1">
      <c r="A70" s="257" t="s">
        <v>509</v>
      </c>
      <c r="B70" s="275" t="s">
        <v>440</v>
      </c>
      <c r="C70" s="173"/>
      <c r="D70" s="173">
        <v>12</v>
      </c>
      <c r="E70" s="198"/>
      <c r="F70" s="173"/>
      <c r="G70" s="173"/>
      <c r="H70" s="173"/>
      <c r="I70" s="173"/>
      <c r="J70" s="256"/>
    </row>
    <row r="71" spans="1:10" s="1" customFormat="1" ht="37.5" customHeight="1">
      <c r="A71" s="257" t="s">
        <v>510</v>
      </c>
      <c r="B71" s="275" t="s">
        <v>447</v>
      </c>
      <c r="C71" s="173"/>
      <c r="D71" s="173">
        <v>27</v>
      </c>
      <c r="E71" s="198"/>
      <c r="F71" s="173"/>
      <c r="G71" s="173"/>
      <c r="H71" s="173"/>
      <c r="I71" s="173"/>
      <c r="J71" s="256"/>
    </row>
    <row r="72" spans="1:10" s="1" customFormat="1" ht="37.5" customHeight="1">
      <c r="A72" s="257" t="s">
        <v>511</v>
      </c>
      <c r="B72" s="275" t="s">
        <v>448</v>
      </c>
      <c r="C72" s="173"/>
      <c r="D72" s="173">
        <v>25</v>
      </c>
      <c r="E72" s="198"/>
      <c r="F72" s="173"/>
      <c r="G72" s="173"/>
      <c r="H72" s="173"/>
      <c r="I72" s="173"/>
      <c r="J72" s="256"/>
    </row>
    <row r="73" spans="1:10" s="1" customFormat="1" ht="24" customHeight="1">
      <c r="A73" s="264" t="s">
        <v>535</v>
      </c>
      <c r="B73" s="275" t="s">
        <v>508</v>
      </c>
      <c r="C73" s="173"/>
      <c r="D73" s="173">
        <v>1</v>
      </c>
      <c r="E73" s="198">
        <v>1</v>
      </c>
      <c r="F73" s="173">
        <v>1</v>
      </c>
      <c r="G73" s="173">
        <v>1</v>
      </c>
      <c r="H73" s="173">
        <v>1</v>
      </c>
      <c r="I73" s="173">
        <v>1</v>
      </c>
      <c r="J73" s="263"/>
    </row>
    <row r="74" spans="1:10" ht="20.100000000000001" customHeight="1">
      <c r="A74" s="76" t="s">
        <v>242</v>
      </c>
      <c r="B74" s="9">
        <v>1070</v>
      </c>
      <c r="C74" s="188">
        <f t="shared" ref="C74:I74" si="2">SUM(C75:C80)</f>
        <v>0</v>
      </c>
      <c r="D74" s="188">
        <f t="shared" si="2"/>
        <v>0</v>
      </c>
      <c r="E74" s="199">
        <f t="shared" si="2"/>
        <v>0</v>
      </c>
      <c r="F74" s="188">
        <f t="shared" si="2"/>
        <v>0</v>
      </c>
      <c r="G74" s="188">
        <f t="shared" si="2"/>
        <v>0</v>
      </c>
      <c r="H74" s="188">
        <f t="shared" si="2"/>
        <v>0</v>
      </c>
      <c r="I74" s="188">
        <f t="shared" si="2"/>
        <v>0</v>
      </c>
      <c r="J74" s="147"/>
    </row>
    <row r="75" spans="1:10" s="1" customFormat="1" ht="20.100000000000001" customHeight="1">
      <c r="A75" s="76" t="s">
        <v>201</v>
      </c>
      <c r="B75" s="9">
        <v>1071</v>
      </c>
      <c r="C75" s="173"/>
      <c r="D75" s="173"/>
      <c r="E75" s="198"/>
      <c r="F75" s="173"/>
      <c r="G75" s="173"/>
      <c r="H75" s="173"/>
      <c r="I75" s="173"/>
      <c r="J75" s="147"/>
    </row>
    <row r="76" spans="1:10" s="1" customFormat="1" ht="20.100000000000001" customHeight="1">
      <c r="A76" s="76" t="s">
        <v>202</v>
      </c>
      <c r="B76" s="9">
        <v>1072</v>
      </c>
      <c r="C76" s="173"/>
      <c r="D76" s="173"/>
      <c r="E76" s="198"/>
      <c r="F76" s="173"/>
      <c r="G76" s="173"/>
      <c r="H76" s="173"/>
      <c r="I76" s="173"/>
      <c r="J76" s="147"/>
    </row>
    <row r="77" spans="1:10" s="1" customFormat="1" ht="20.100000000000001" customHeight="1">
      <c r="A77" s="76" t="s">
        <v>42</v>
      </c>
      <c r="B77" s="9">
        <v>1073</v>
      </c>
      <c r="C77" s="173"/>
      <c r="D77" s="173"/>
      <c r="E77" s="198"/>
      <c r="F77" s="173"/>
      <c r="G77" s="173"/>
      <c r="H77" s="173"/>
      <c r="I77" s="173"/>
      <c r="J77" s="147"/>
    </row>
    <row r="78" spans="1:10" s="1" customFormat="1" ht="37.5">
      <c r="A78" s="76" t="s">
        <v>65</v>
      </c>
      <c r="B78" s="9">
        <v>1074</v>
      </c>
      <c r="C78" s="173"/>
      <c r="D78" s="173"/>
      <c r="E78" s="198"/>
      <c r="F78" s="173"/>
      <c r="G78" s="173"/>
      <c r="H78" s="173"/>
      <c r="I78" s="173"/>
      <c r="J78" s="147"/>
    </row>
    <row r="79" spans="1:10" s="1" customFormat="1" ht="20.100000000000001" customHeight="1">
      <c r="A79" s="76" t="s">
        <v>84</v>
      </c>
      <c r="B79" s="9">
        <v>1075</v>
      </c>
      <c r="C79" s="173"/>
      <c r="D79" s="173"/>
      <c r="E79" s="198"/>
      <c r="F79" s="173"/>
      <c r="G79" s="173"/>
      <c r="H79" s="173"/>
      <c r="I79" s="173"/>
      <c r="J79" s="147"/>
    </row>
    <row r="80" spans="1:10" s="1" customFormat="1" ht="20.100000000000001" customHeight="1">
      <c r="A80" s="76" t="s">
        <v>138</v>
      </c>
      <c r="B80" s="9">
        <v>1076</v>
      </c>
      <c r="C80" s="173"/>
      <c r="D80" s="173"/>
      <c r="E80" s="198"/>
      <c r="F80" s="173"/>
      <c r="G80" s="173"/>
      <c r="H80" s="173"/>
      <c r="I80" s="173"/>
      <c r="J80" s="147"/>
    </row>
    <row r="81" spans="1:10" s="1" customFormat="1" ht="37.5">
      <c r="A81" s="258" t="s">
        <v>86</v>
      </c>
      <c r="B81" s="217">
        <v>1080</v>
      </c>
      <c r="C81" s="259">
        <f>C86</f>
        <v>401</v>
      </c>
      <c r="D81" s="259">
        <f t="shared" ref="D81:I81" si="3">SUM(D82:D86)</f>
        <v>347</v>
      </c>
      <c r="E81" s="260">
        <f t="shared" si="3"/>
        <v>196</v>
      </c>
      <c r="F81" s="259">
        <f t="shared" si="3"/>
        <v>0</v>
      </c>
      <c r="G81" s="259">
        <f t="shared" si="3"/>
        <v>0</v>
      </c>
      <c r="H81" s="259">
        <f t="shared" si="3"/>
        <v>0</v>
      </c>
      <c r="I81" s="259">
        <f t="shared" si="3"/>
        <v>0</v>
      </c>
      <c r="J81" s="220"/>
    </row>
    <row r="82" spans="1:10" s="1" customFormat="1" ht="20.100000000000001" customHeight="1">
      <c r="A82" s="76" t="s">
        <v>75</v>
      </c>
      <c r="B82" s="166">
        <v>1081</v>
      </c>
      <c r="C82" s="173"/>
      <c r="D82" s="173"/>
      <c r="E82" s="198"/>
      <c r="F82" s="173"/>
      <c r="G82" s="173"/>
      <c r="H82" s="173"/>
      <c r="I82" s="173"/>
      <c r="J82" s="147"/>
    </row>
    <row r="83" spans="1:10" s="1" customFormat="1" ht="25.5" customHeight="1">
      <c r="A83" s="76" t="s">
        <v>53</v>
      </c>
      <c r="B83" s="166">
        <v>1082</v>
      </c>
      <c r="C83" s="173"/>
      <c r="D83" s="173"/>
      <c r="E83" s="198"/>
      <c r="F83" s="173"/>
      <c r="G83" s="173"/>
      <c r="H83" s="173"/>
      <c r="I83" s="173"/>
      <c r="J83" s="147"/>
    </row>
    <row r="84" spans="1:10" s="1" customFormat="1" ht="37.5">
      <c r="A84" s="76" t="s">
        <v>63</v>
      </c>
      <c r="B84" s="166">
        <v>1083</v>
      </c>
      <c r="C84" s="173"/>
      <c r="D84" s="173"/>
      <c r="E84" s="198"/>
      <c r="F84" s="173"/>
      <c r="G84" s="173"/>
      <c r="H84" s="173"/>
      <c r="I84" s="173"/>
      <c r="J84" s="147"/>
    </row>
    <row r="85" spans="1:10" s="1" customFormat="1" ht="20.100000000000001" customHeight="1">
      <c r="A85" s="76" t="s">
        <v>234</v>
      </c>
      <c r="B85" s="166">
        <v>1084</v>
      </c>
      <c r="C85" s="173"/>
      <c r="D85" s="173"/>
      <c r="E85" s="198"/>
      <c r="F85" s="173"/>
      <c r="G85" s="173"/>
      <c r="H85" s="173"/>
      <c r="I85" s="173"/>
      <c r="J85" s="147"/>
    </row>
    <row r="86" spans="1:10" s="1" customFormat="1" ht="20.100000000000001" customHeight="1">
      <c r="A86" s="76" t="s">
        <v>265</v>
      </c>
      <c r="B86" s="166">
        <v>1085</v>
      </c>
      <c r="C86" s="173">
        <f>SUM(C89:C91)</f>
        <v>401</v>
      </c>
      <c r="D86" s="173">
        <f>SUM(D87:D95)</f>
        <v>347</v>
      </c>
      <c r="E86" s="173">
        <f>SUM(E87:E97)</f>
        <v>196</v>
      </c>
      <c r="F86" s="207">
        <f t="shared" ref="F86:G86" si="4">SUM(F89:F91)</f>
        <v>0</v>
      </c>
      <c r="G86" s="207">
        <f t="shared" si="4"/>
        <v>0</v>
      </c>
      <c r="H86" s="207">
        <f>SUM(H87:H95)</f>
        <v>0</v>
      </c>
      <c r="I86" s="207">
        <f>SUM(I87:I95)</f>
        <v>0</v>
      </c>
      <c r="J86" s="147"/>
    </row>
    <row r="87" spans="1:10" s="1" customFormat="1" ht="20.100000000000001" customHeight="1">
      <c r="A87" s="257" t="s">
        <v>42</v>
      </c>
      <c r="B87" s="9" t="s">
        <v>421</v>
      </c>
      <c r="C87" s="173"/>
      <c r="D87" s="173">
        <v>112</v>
      </c>
      <c r="E87" s="198">
        <v>24</v>
      </c>
      <c r="F87" s="173"/>
      <c r="G87" s="173"/>
      <c r="H87" s="173"/>
      <c r="I87" s="173"/>
      <c r="J87" s="255"/>
    </row>
    <row r="88" spans="1:10" s="1" customFormat="1" ht="20.100000000000001" customHeight="1">
      <c r="A88" s="257" t="s">
        <v>43</v>
      </c>
      <c r="B88" s="9" t="s">
        <v>422</v>
      </c>
      <c r="C88" s="173"/>
      <c r="D88" s="173">
        <v>25</v>
      </c>
      <c r="E88" s="198">
        <v>5</v>
      </c>
      <c r="F88" s="173"/>
      <c r="G88" s="173"/>
      <c r="H88" s="173"/>
      <c r="I88" s="173"/>
      <c r="J88" s="256"/>
    </row>
    <row r="89" spans="1:10" s="1" customFormat="1" ht="25.5" customHeight="1">
      <c r="A89" s="76" t="s">
        <v>495</v>
      </c>
      <c r="B89" s="9" t="s">
        <v>423</v>
      </c>
      <c r="C89" s="173">
        <v>190</v>
      </c>
      <c r="D89" s="173"/>
      <c r="E89" s="198"/>
      <c r="F89" s="173"/>
      <c r="G89" s="173"/>
      <c r="H89" s="173"/>
      <c r="I89" s="173"/>
      <c r="J89" s="147"/>
    </row>
    <row r="90" spans="1:10" s="1" customFormat="1" ht="37.5">
      <c r="A90" s="76" t="s">
        <v>496</v>
      </c>
      <c r="B90" s="9" t="s">
        <v>512</v>
      </c>
      <c r="C90" s="173">
        <v>195</v>
      </c>
      <c r="D90" s="173"/>
      <c r="E90" s="198"/>
      <c r="F90" s="173"/>
      <c r="G90" s="173"/>
      <c r="H90" s="173"/>
      <c r="I90" s="173"/>
      <c r="J90" s="147"/>
    </row>
    <row r="91" spans="1:10" s="1" customFormat="1">
      <c r="A91" s="247" t="s">
        <v>494</v>
      </c>
      <c r="B91" s="9" t="s">
        <v>513</v>
      </c>
      <c r="C91" s="173">
        <v>16</v>
      </c>
      <c r="D91" s="173">
        <v>131</v>
      </c>
      <c r="E91" s="198">
        <v>1</v>
      </c>
      <c r="F91" s="173"/>
      <c r="G91" s="173"/>
      <c r="H91" s="173"/>
      <c r="I91" s="173"/>
      <c r="J91" s="248"/>
    </row>
    <row r="92" spans="1:10" s="1" customFormat="1" ht="37.5">
      <c r="A92" s="257" t="s">
        <v>519</v>
      </c>
      <c r="B92" s="9" t="s">
        <v>514</v>
      </c>
      <c r="C92" s="173"/>
      <c r="D92" s="173">
        <v>46</v>
      </c>
      <c r="E92" s="198">
        <v>23</v>
      </c>
      <c r="F92" s="173"/>
      <c r="G92" s="173"/>
      <c r="H92" s="173"/>
      <c r="I92" s="173"/>
      <c r="J92" s="256"/>
    </row>
    <row r="93" spans="1:10" s="1" customFormat="1">
      <c r="A93" s="257" t="s">
        <v>516</v>
      </c>
      <c r="B93" s="9" t="s">
        <v>515</v>
      </c>
      <c r="C93" s="173"/>
      <c r="D93" s="173">
        <v>28</v>
      </c>
      <c r="E93" s="198">
        <v>3</v>
      </c>
      <c r="F93" s="173"/>
      <c r="G93" s="173"/>
      <c r="H93" s="173"/>
      <c r="I93" s="173"/>
      <c r="J93" s="256"/>
    </row>
    <row r="94" spans="1:10" s="1" customFormat="1">
      <c r="A94" s="257" t="s">
        <v>517</v>
      </c>
      <c r="B94" s="9" t="s">
        <v>518</v>
      </c>
      <c r="C94" s="173"/>
      <c r="D94" s="173">
        <v>4</v>
      </c>
      <c r="E94" s="198">
        <v>1</v>
      </c>
      <c r="F94" s="173"/>
      <c r="G94" s="173"/>
      <c r="H94" s="173"/>
      <c r="I94" s="173"/>
      <c r="J94" s="256"/>
    </row>
    <row r="95" spans="1:10" s="1" customFormat="1">
      <c r="A95" s="264" t="s">
        <v>534</v>
      </c>
      <c r="B95" s="9" t="s">
        <v>533</v>
      </c>
      <c r="C95" s="173"/>
      <c r="D95" s="173">
        <v>1</v>
      </c>
      <c r="E95" s="198">
        <v>1</v>
      </c>
      <c r="F95" s="173"/>
      <c r="G95" s="173"/>
      <c r="H95" s="173"/>
      <c r="I95" s="173"/>
      <c r="J95" s="262"/>
    </row>
    <row r="96" spans="1:10" s="1" customFormat="1" ht="37.5">
      <c r="A96" s="274" t="s">
        <v>547</v>
      </c>
      <c r="B96" s="9" t="s">
        <v>546</v>
      </c>
      <c r="C96" s="173"/>
      <c r="D96" s="173"/>
      <c r="E96" s="273">
        <v>111</v>
      </c>
      <c r="F96" s="173"/>
      <c r="G96" s="173"/>
      <c r="H96" s="173"/>
      <c r="I96" s="173"/>
      <c r="J96" s="272"/>
    </row>
    <row r="97" spans="1:10" s="1" customFormat="1">
      <c r="A97" s="274" t="s">
        <v>548</v>
      </c>
      <c r="B97" s="9" t="s">
        <v>549</v>
      </c>
      <c r="C97" s="173"/>
      <c r="D97" s="173"/>
      <c r="E97" s="273">
        <v>27</v>
      </c>
      <c r="F97" s="173"/>
      <c r="G97" s="173"/>
      <c r="H97" s="173"/>
      <c r="I97" s="173"/>
      <c r="J97" s="272"/>
    </row>
    <row r="98" spans="1:10" s="5" customFormat="1" ht="37.5">
      <c r="A98" s="165" t="s">
        <v>4</v>
      </c>
      <c r="B98" s="11">
        <v>1100</v>
      </c>
      <c r="C98" s="188">
        <f t="shared" ref="C98:I98" si="5">C19+C20-C29-C74-C81</f>
        <v>1</v>
      </c>
      <c r="D98" s="188">
        <f t="shared" si="5"/>
        <v>-2421</v>
      </c>
      <c r="E98" s="212">
        <f t="shared" si="5"/>
        <v>-1033</v>
      </c>
      <c r="F98" s="188">
        <f t="shared" si="5"/>
        <v>-258</v>
      </c>
      <c r="G98" s="188">
        <f t="shared" si="5"/>
        <v>-513</v>
      </c>
      <c r="H98" s="188">
        <f t="shared" si="5"/>
        <v>-771</v>
      </c>
      <c r="I98" s="188">
        <f t="shared" si="5"/>
        <v>-1026</v>
      </c>
      <c r="J98" s="148"/>
    </row>
    <row r="99" spans="1:10" ht="37.5">
      <c r="A99" s="76" t="s">
        <v>121</v>
      </c>
      <c r="B99" s="9">
        <v>1110</v>
      </c>
      <c r="C99" s="173"/>
      <c r="D99" s="173"/>
      <c r="E99" s="198"/>
      <c r="F99" s="173"/>
      <c r="G99" s="173"/>
      <c r="H99" s="173"/>
      <c r="I99" s="173"/>
      <c r="J99" s="147"/>
    </row>
    <row r="100" spans="1:10" ht="20.100000000000001" customHeight="1">
      <c r="A100" s="76" t="s">
        <v>122</v>
      </c>
      <c r="B100" s="9">
        <v>1120</v>
      </c>
      <c r="C100" s="173"/>
      <c r="D100" s="173"/>
      <c r="E100" s="198"/>
      <c r="F100" s="173"/>
      <c r="G100" s="173"/>
      <c r="H100" s="173"/>
      <c r="I100" s="173"/>
      <c r="J100" s="147"/>
    </row>
    <row r="101" spans="1:10" ht="20.100000000000001" customHeight="1">
      <c r="A101" s="76"/>
      <c r="B101" s="9"/>
      <c r="C101" s="173"/>
      <c r="D101" s="173"/>
      <c r="E101" s="198"/>
      <c r="F101" s="173"/>
      <c r="G101" s="173"/>
      <c r="H101" s="173"/>
      <c r="I101" s="173"/>
      <c r="J101" s="147"/>
    </row>
    <row r="102" spans="1:10" ht="37.5">
      <c r="A102" s="76" t="s">
        <v>125</v>
      </c>
      <c r="B102" s="9">
        <v>1130</v>
      </c>
      <c r="C102" s="173"/>
      <c r="D102" s="173"/>
      <c r="E102" s="198"/>
      <c r="F102" s="173"/>
      <c r="G102" s="173"/>
      <c r="H102" s="173"/>
      <c r="I102" s="173"/>
      <c r="J102" s="147"/>
    </row>
    <row r="103" spans="1:10" ht="20.100000000000001" customHeight="1">
      <c r="A103" s="76" t="s">
        <v>124</v>
      </c>
      <c r="B103" s="9">
        <v>1140</v>
      </c>
      <c r="C103" s="173"/>
      <c r="D103" s="173"/>
      <c r="E103" s="198"/>
      <c r="F103" s="173"/>
      <c r="G103" s="173"/>
      <c r="H103" s="173"/>
      <c r="I103" s="173"/>
      <c r="J103" s="147"/>
    </row>
    <row r="104" spans="1:10" ht="20.100000000000001" customHeight="1">
      <c r="A104" s="76"/>
      <c r="B104" s="9"/>
      <c r="C104" s="173"/>
      <c r="D104" s="173"/>
      <c r="E104" s="198"/>
      <c r="F104" s="173"/>
      <c r="G104" s="173"/>
      <c r="H104" s="173"/>
      <c r="I104" s="173"/>
      <c r="J104" s="147"/>
    </row>
    <row r="105" spans="1:10" ht="37.5">
      <c r="A105" s="76" t="s">
        <v>235</v>
      </c>
      <c r="B105" s="9">
        <v>1150</v>
      </c>
      <c r="C105" s="173"/>
      <c r="D105" s="173"/>
      <c r="E105" s="198"/>
      <c r="F105" s="173"/>
      <c r="G105" s="173"/>
      <c r="H105" s="173"/>
      <c r="I105" s="173"/>
      <c r="J105" s="147"/>
    </row>
    <row r="106" spans="1:10" ht="20.100000000000001" customHeight="1">
      <c r="A106" s="76" t="s">
        <v>234</v>
      </c>
      <c r="B106" s="9">
        <v>1151</v>
      </c>
      <c r="C106" s="173"/>
      <c r="D106" s="173"/>
      <c r="E106" s="198"/>
      <c r="F106" s="173"/>
      <c r="G106" s="173"/>
      <c r="H106" s="173"/>
      <c r="I106" s="173"/>
      <c r="J106" s="147"/>
    </row>
    <row r="107" spans="1:10" ht="37.5">
      <c r="A107" s="76" t="s">
        <v>236</v>
      </c>
      <c r="B107" s="9">
        <v>1160</v>
      </c>
      <c r="C107" s="173"/>
      <c r="D107" s="173"/>
      <c r="E107" s="198"/>
      <c r="F107" s="173"/>
      <c r="G107" s="173"/>
      <c r="H107" s="173"/>
      <c r="I107" s="173"/>
      <c r="J107" s="147"/>
    </row>
    <row r="108" spans="1:10" ht="20.100000000000001" customHeight="1">
      <c r="A108" s="76" t="s">
        <v>234</v>
      </c>
      <c r="B108" s="9">
        <v>1161</v>
      </c>
      <c r="C108" s="173"/>
      <c r="D108" s="173"/>
      <c r="E108" s="198"/>
      <c r="F108" s="173"/>
      <c r="G108" s="173"/>
      <c r="H108" s="173"/>
      <c r="I108" s="173"/>
      <c r="J108" s="147"/>
    </row>
    <row r="109" spans="1:10" s="5" customFormat="1" ht="37.5">
      <c r="A109" s="165" t="s">
        <v>105</v>
      </c>
      <c r="B109" s="11">
        <v>1170</v>
      </c>
      <c r="C109" s="188">
        <f t="shared" ref="C109:I109" si="6">C98+C99+C100+C105-C103-C102-C107</f>
        <v>1</v>
      </c>
      <c r="D109" s="188">
        <f t="shared" si="6"/>
        <v>-2421</v>
      </c>
      <c r="E109" s="212">
        <f t="shared" si="6"/>
        <v>-1033</v>
      </c>
      <c r="F109" s="188">
        <f t="shared" si="6"/>
        <v>-258</v>
      </c>
      <c r="G109" s="188">
        <f t="shared" si="6"/>
        <v>-513</v>
      </c>
      <c r="H109" s="212">
        <f t="shared" si="6"/>
        <v>-771</v>
      </c>
      <c r="I109" s="212">
        <f t="shared" si="6"/>
        <v>-1026</v>
      </c>
      <c r="J109" s="148"/>
    </row>
    <row r="110" spans="1:10" ht="20.100000000000001" customHeight="1">
      <c r="A110" s="76" t="s">
        <v>152</v>
      </c>
      <c r="B110" s="9">
        <v>1180</v>
      </c>
      <c r="C110" s="173">
        <f t="shared" ref="C110" si="7">C109*18%</f>
        <v>0.18</v>
      </c>
      <c r="D110" s="173"/>
      <c r="E110" s="198"/>
      <c r="F110" s="173"/>
      <c r="G110" s="173"/>
      <c r="H110" s="173"/>
      <c r="I110" s="173"/>
      <c r="J110" s="147"/>
    </row>
    <row r="111" spans="1:10" ht="37.5">
      <c r="A111" s="76" t="s">
        <v>153</v>
      </c>
      <c r="B111" s="9">
        <v>1190</v>
      </c>
      <c r="C111" s="173"/>
      <c r="D111" s="173"/>
      <c r="E111" s="198"/>
      <c r="F111" s="173"/>
      <c r="G111" s="173"/>
      <c r="H111" s="173"/>
      <c r="I111" s="173"/>
      <c r="J111" s="147"/>
    </row>
    <row r="112" spans="1:10" s="5" customFormat="1" ht="37.5">
      <c r="A112" s="165" t="s">
        <v>106</v>
      </c>
      <c r="B112" s="11">
        <v>1200</v>
      </c>
      <c r="C112" s="188">
        <f t="shared" ref="C112:I112" si="8">C109-C110-C111</f>
        <v>0.82000000000000006</v>
      </c>
      <c r="D112" s="188">
        <f t="shared" si="8"/>
        <v>-2421</v>
      </c>
      <c r="E112" s="199">
        <f t="shared" si="8"/>
        <v>-1033</v>
      </c>
      <c r="F112" s="188">
        <f t="shared" si="8"/>
        <v>-258</v>
      </c>
      <c r="G112" s="188">
        <f t="shared" si="8"/>
        <v>-513</v>
      </c>
      <c r="H112" s="188">
        <f t="shared" si="8"/>
        <v>-771</v>
      </c>
      <c r="I112" s="188">
        <f t="shared" si="8"/>
        <v>-1026</v>
      </c>
      <c r="J112" s="148"/>
    </row>
    <row r="113" spans="1:10" ht="20.100000000000001" customHeight="1">
      <c r="A113" s="76" t="s">
        <v>25</v>
      </c>
      <c r="B113" s="6">
        <v>1201</v>
      </c>
      <c r="C113" s="188">
        <f t="shared" ref="C113:I113" si="9">SUMIF(C112,"&gt;0")</f>
        <v>0.82000000000000006</v>
      </c>
      <c r="D113" s="188">
        <f t="shared" si="9"/>
        <v>0</v>
      </c>
      <c r="E113" s="199">
        <f t="shared" si="9"/>
        <v>0</v>
      </c>
      <c r="F113" s="188">
        <f t="shared" si="9"/>
        <v>0</v>
      </c>
      <c r="G113" s="188">
        <f t="shared" si="9"/>
        <v>0</v>
      </c>
      <c r="H113" s="188">
        <f t="shared" si="9"/>
        <v>0</v>
      </c>
      <c r="I113" s="188">
        <f t="shared" si="9"/>
        <v>0</v>
      </c>
      <c r="J113" s="147"/>
    </row>
    <row r="114" spans="1:10" ht="20.100000000000001" customHeight="1">
      <c r="A114" s="76" t="s">
        <v>26</v>
      </c>
      <c r="B114" s="6">
        <v>1202</v>
      </c>
      <c r="C114" s="188">
        <f>SUMIF(C112,"&lt;0")</f>
        <v>0</v>
      </c>
      <c r="D114" s="188">
        <f t="shared" ref="D114:I114" si="10">SUMIF(D112,"&lt;0")</f>
        <v>-2421</v>
      </c>
      <c r="E114" s="199">
        <f t="shared" si="10"/>
        <v>-1033</v>
      </c>
      <c r="F114" s="188">
        <f t="shared" si="10"/>
        <v>-258</v>
      </c>
      <c r="G114" s="188">
        <f t="shared" si="10"/>
        <v>-513</v>
      </c>
      <c r="H114" s="188">
        <f>SUMIF(H112,"&lt;0")</f>
        <v>-771</v>
      </c>
      <c r="I114" s="188">
        <f t="shared" si="10"/>
        <v>-1026</v>
      </c>
      <c r="J114" s="147"/>
    </row>
    <row r="115" spans="1:10" ht="19.5" customHeight="1">
      <c r="A115" s="76" t="s">
        <v>266</v>
      </c>
      <c r="B115" s="9">
        <v>1210</v>
      </c>
      <c r="C115" s="173"/>
      <c r="D115" s="173"/>
      <c r="E115" s="198"/>
      <c r="F115" s="173"/>
      <c r="G115" s="173"/>
      <c r="H115" s="173"/>
      <c r="I115" s="173"/>
      <c r="J115" s="147"/>
    </row>
    <row r="116" spans="1:10" s="5" customFormat="1" ht="20.100000000000001" customHeight="1">
      <c r="A116" s="315" t="s">
        <v>310</v>
      </c>
      <c r="B116" s="316"/>
      <c r="C116" s="316"/>
      <c r="D116" s="316"/>
      <c r="E116" s="316"/>
      <c r="F116" s="316"/>
      <c r="G116" s="316"/>
      <c r="H116" s="316"/>
      <c r="I116" s="316"/>
      <c r="J116" s="317"/>
    </row>
    <row r="117" spans="1:10" ht="42.75" customHeight="1">
      <c r="A117" s="75" t="s">
        <v>289</v>
      </c>
      <c r="B117" s="6">
        <v>1300</v>
      </c>
      <c r="C117" s="188">
        <f t="shared" ref="C117:I117" si="11">C20-C81</f>
        <v>3713</v>
      </c>
      <c r="D117" s="188">
        <f t="shared" si="11"/>
        <v>322</v>
      </c>
      <c r="E117" s="199">
        <f t="shared" si="11"/>
        <v>328</v>
      </c>
      <c r="F117" s="188">
        <f t="shared" si="11"/>
        <v>5</v>
      </c>
      <c r="G117" s="188">
        <f t="shared" si="11"/>
        <v>10</v>
      </c>
      <c r="H117" s="188">
        <f t="shared" si="11"/>
        <v>16</v>
      </c>
      <c r="I117" s="188">
        <f t="shared" si="11"/>
        <v>19</v>
      </c>
      <c r="J117" s="147"/>
    </row>
    <row r="118" spans="1:10" ht="75">
      <c r="A118" s="76" t="s">
        <v>283</v>
      </c>
      <c r="B118" s="6">
        <v>1310</v>
      </c>
      <c r="C118" s="188">
        <f t="shared" ref="C118:I118" si="12">C99+C100-C102-C103</f>
        <v>0</v>
      </c>
      <c r="D118" s="188">
        <f t="shared" si="12"/>
        <v>0</v>
      </c>
      <c r="E118" s="199">
        <f t="shared" si="12"/>
        <v>0</v>
      </c>
      <c r="F118" s="188">
        <f t="shared" si="12"/>
        <v>0</v>
      </c>
      <c r="G118" s="188">
        <f t="shared" si="12"/>
        <v>0</v>
      </c>
      <c r="H118" s="188">
        <f t="shared" si="12"/>
        <v>0</v>
      </c>
      <c r="I118" s="188">
        <f t="shared" si="12"/>
        <v>0</v>
      </c>
      <c r="J118" s="147"/>
    </row>
    <row r="119" spans="1:10" ht="42.75" customHeight="1">
      <c r="A119" s="75" t="s">
        <v>284</v>
      </c>
      <c r="B119" s="6">
        <v>1320</v>
      </c>
      <c r="C119" s="188">
        <f t="shared" ref="C119:I119" si="13">C105-C107</f>
        <v>0</v>
      </c>
      <c r="D119" s="188">
        <f t="shared" si="13"/>
        <v>0</v>
      </c>
      <c r="E119" s="199">
        <f t="shared" si="13"/>
        <v>0</v>
      </c>
      <c r="F119" s="188">
        <f t="shared" si="13"/>
        <v>0</v>
      </c>
      <c r="G119" s="188">
        <f t="shared" si="13"/>
        <v>0</v>
      </c>
      <c r="H119" s="188">
        <f t="shared" si="13"/>
        <v>0</v>
      </c>
      <c r="I119" s="188">
        <f t="shared" si="13"/>
        <v>0</v>
      </c>
      <c r="J119" s="147"/>
    </row>
    <row r="120" spans="1:10" ht="56.25">
      <c r="A120" s="8" t="s">
        <v>367</v>
      </c>
      <c r="B120" s="9">
        <v>1330</v>
      </c>
      <c r="C120" s="188">
        <f t="shared" ref="C120:I120" si="14">C7+C20+C99+C100+C105</f>
        <v>4114</v>
      </c>
      <c r="D120" s="188">
        <f t="shared" si="14"/>
        <v>669</v>
      </c>
      <c r="E120" s="199">
        <f t="shared" si="14"/>
        <v>524</v>
      </c>
      <c r="F120" s="188">
        <f t="shared" si="14"/>
        <v>5</v>
      </c>
      <c r="G120" s="188">
        <f t="shared" si="14"/>
        <v>10</v>
      </c>
      <c r="H120" s="188">
        <f t="shared" si="14"/>
        <v>16</v>
      </c>
      <c r="I120" s="188">
        <f t="shared" si="14"/>
        <v>19</v>
      </c>
      <c r="J120" s="147"/>
    </row>
    <row r="121" spans="1:10" ht="75">
      <c r="A121" s="8" t="s">
        <v>368</v>
      </c>
      <c r="B121" s="9">
        <v>1340</v>
      </c>
      <c r="C121" s="188">
        <f t="shared" ref="C121:I121" si="15">C9+C29+C74+C81+C102+C103+C107+C110+C111</f>
        <v>4113.18</v>
      </c>
      <c r="D121" s="188">
        <f t="shared" si="15"/>
        <v>3090</v>
      </c>
      <c r="E121" s="199">
        <f t="shared" si="15"/>
        <v>1557</v>
      </c>
      <c r="F121" s="188">
        <f t="shared" si="15"/>
        <v>263</v>
      </c>
      <c r="G121" s="188">
        <f t="shared" si="15"/>
        <v>523</v>
      </c>
      <c r="H121" s="188">
        <f t="shared" si="15"/>
        <v>787</v>
      </c>
      <c r="I121" s="188">
        <f t="shared" si="15"/>
        <v>1045</v>
      </c>
      <c r="J121" s="147"/>
    </row>
    <row r="122" spans="1:10" ht="20.100000000000001" customHeight="1">
      <c r="A122" s="315" t="s">
        <v>182</v>
      </c>
      <c r="B122" s="316"/>
      <c r="C122" s="316"/>
      <c r="D122" s="316"/>
      <c r="E122" s="316"/>
      <c r="F122" s="316"/>
      <c r="G122" s="316"/>
      <c r="H122" s="316"/>
      <c r="I122" s="316"/>
      <c r="J122" s="317"/>
    </row>
    <row r="123" spans="1:10" ht="37.5">
      <c r="A123" s="8" t="s">
        <v>285</v>
      </c>
      <c r="B123" s="9">
        <v>1400</v>
      </c>
      <c r="C123" s="188">
        <f t="shared" ref="C123:I123" si="16">C98</f>
        <v>1</v>
      </c>
      <c r="D123" s="188">
        <f t="shared" si="16"/>
        <v>-2421</v>
      </c>
      <c r="E123" s="199">
        <f t="shared" si="16"/>
        <v>-1033</v>
      </c>
      <c r="F123" s="188">
        <f t="shared" si="16"/>
        <v>-258</v>
      </c>
      <c r="G123" s="188">
        <f t="shared" si="16"/>
        <v>-513</v>
      </c>
      <c r="H123" s="188">
        <f t="shared" si="16"/>
        <v>-771</v>
      </c>
      <c r="I123" s="188">
        <f t="shared" si="16"/>
        <v>-1026</v>
      </c>
      <c r="J123" s="147"/>
    </row>
    <row r="124" spans="1:10">
      <c r="A124" s="8" t="s">
        <v>286</v>
      </c>
      <c r="B124" s="9">
        <v>1401</v>
      </c>
      <c r="C124" s="188">
        <f>C135</f>
        <v>81</v>
      </c>
      <c r="D124" s="188">
        <f>D135</f>
        <v>65</v>
      </c>
      <c r="E124" s="199">
        <f t="shared" ref="E124:I124" si="17">E135</f>
        <v>42</v>
      </c>
      <c r="F124" s="188">
        <f t="shared" si="17"/>
        <v>5</v>
      </c>
      <c r="G124" s="188">
        <f t="shared" si="17"/>
        <v>10</v>
      </c>
      <c r="H124" s="188">
        <f t="shared" si="17"/>
        <v>15</v>
      </c>
      <c r="I124" s="188">
        <f t="shared" si="17"/>
        <v>17</v>
      </c>
      <c r="J124" s="147"/>
    </row>
    <row r="125" spans="1:10" ht="37.5">
      <c r="A125" s="8" t="s">
        <v>287</v>
      </c>
      <c r="B125" s="9">
        <v>1402</v>
      </c>
      <c r="C125" s="188">
        <f t="shared" ref="C125:I125" si="18">C28</f>
        <v>0</v>
      </c>
      <c r="D125" s="188">
        <f t="shared" si="18"/>
        <v>0</v>
      </c>
      <c r="E125" s="199">
        <f t="shared" si="18"/>
        <v>0</v>
      </c>
      <c r="F125" s="188">
        <f t="shared" si="18"/>
        <v>0</v>
      </c>
      <c r="G125" s="188">
        <f t="shared" si="18"/>
        <v>0</v>
      </c>
      <c r="H125" s="188">
        <f t="shared" si="18"/>
        <v>0</v>
      </c>
      <c r="I125" s="188">
        <f t="shared" si="18"/>
        <v>0</v>
      </c>
      <c r="J125" s="147"/>
    </row>
    <row r="126" spans="1:10" ht="37.5">
      <c r="A126" s="8" t="s">
        <v>288</v>
      </c>
      <c r="B126" s="9">
        <v>1403</v>
      </c>
      <c r="C126" s="188">
        <f t="shared" ref="C126:I126" si="19">C85</f>
        <v>0</v>
      </c>
      <c r="D126" s="188">
        <f t="shared" si="19"/>
        <v>0</v>
      </c>
      <c r="E126" s="199">
        <f t="shared" si="19"/>
        <v>0</v>
      </c>
      <c r="F126" s="188">
        <f t="shared" si="19"/>
        <v>0</v>
      </c>
      <c r="G126" s="188">
        <f t="shared" si="19"/>
        <v>0</v>
      </c>
      <c r="H126" s="188">
        <f t="shared" si="19"/>
        <v>0</v>
      </c>
      <c r="I126" s="188">
        <f t="shared" si="19"/>
        <v>0</v>
      </c>
      <c r="J126" s="147"/>
    </row>
    <row r="127" spans="1:10" ht="37.5">
      <c r="A127" s="8" t="s">
        <v>353</v>
      </c>
      <c r="B127" s="9">
        <v>1404</v>
      </c>
      <c r="C127" s="173"/>
      <c r="D127" s="173"/>
      <c r="E127" s="198"/>
      <c r="F127" s="173"/>
      <c r="G127" s="173"/>
      <c r="H127" s="173"/>
      <c r="I127" s="173"/>
      <c r="J127" s="147"/>
    </row>
    <row r="128" spans="1:10" s="5" customFormat="1" ht="20.100000000000001" customHeight="1">
      <c r="A128" s="10" t="s">
        <v>156</v>
      </c>
      <c r="B128" s="77">
        <v>1410</v>
      </c>
      <c r="C128" s="195">
        <f>C123+C124-C125+C126</f>
        <v>82</v>
      </c>
      <c r="D128" s="195">
        <f t="shared" ref="D128:I128" si="20">D123+D124-D125+D126</f>
        <v>-2356</v>
      </c>
      <c r="E128" s="200">
        <f t="shared" si="20"/>
        <v>-991</v>
      </c>
      <c r="F128" s="195">
        <f t="shared" si="20"/>
        <v>-253</v>
      </c>
      <c r="G128" s="195">
        <f t="shared" si="20"/>
        <v>-503</v>
      </c>
      <c r="H128" s="195">
        <f t="shared" si="20"/>
        <v>-756</v>
      </c>
      <c r="I128" s="195">
        <f t="shared" si="20"/>
        <v>-1009</v>
      </c>
      <c r="J128" s="148"/>
    </row>
    <row r="129" spans="1:10" ht="20.100000000000001" customHeight="1">
      <c r="A129" s="315" t="s">
        <v>251</v>
      </c>
      <c r="B129" s="316"/>
      <c r="C129" s="316"/>
      <c r="D129" s="316"/>
      <c r="E129" s="316"/>
      <c r="F129" s="316"/>
      <c r="G129" s="316"/>
      <c r="H129" s="316"/>
      <c r="I129" s="316"/>
      <c r="J129" s="317"/>
    </row>
    <row r="130" spans="1:10" ht="20.100000000000001" customHeight="1">
      <c r="A130" s="8" t="s">
        <v>311</v>
      </c>
      <c r="B130" s="78">
        <v>1500</v>
      </c>
      <c r="C130" s="222">
        <v>0</v>
      </c>
      <c r="D130" s="173">
        <f t="shared" ref="D130:I130" si="21">D131+D132</f>
        <v>5</v>
      </c>
      <c r="E130" s="198">
        <f t="shared" si="21"/>
        <v>0</v>
      </c>
      <c r="F130" s="173">
        <f t="shared" si="21"/>
        <v>0</v>
      </c>
      <c r="G130" s="173">
        <f t="shared" si="21"/>
        <v>0</v>
      </c>
      <c r="H130" s="173">
        <f t="shared" si="21"/>
        <v>0</v>
      </c>
      <c r="I130" s="173">
        <f t="shared" si="21"/>
        <v>0</v>
      </c>
      <c r="J130" s="147"/>
    </row>
    <row r="131" spans="1:10" ht="36" customHeight="1">
      <c r="A131" s="8" t="s">
        <v>309</v>
      </c>
      <c r="B131" s="7">
        <v>1501</v>
      </c>
      <c r="C131" s="173">
        <f t="shared" ref="C131:I131" si="22">C10</f>
        <v>0</v>
      </c>
      <c r="D131" s="173">
        <f t="shared" si="22"/>
        <v>0</v>
      </c>
      <c r="E131" s="173">
        <f t="shared" si="22"/>
        <v>0</v>
      </c>
      <c r="F131" s="173">
        <f t="shared" si="22"/>
        <v>0</v>
      </c>
      <c r="G131" s="173">
        <f t="shared" si="22"/>
        <v>0</v>
      </c>
      <c r="H131" s="173">
        <f t="shared" si="22"/>
        <v>0</v>
      </c>
      <c r="I131" s="173">
        <f t="shared" si="22"/>
        <v>0</v>
      </c>
      <c r="J131" s="147"/>
    </row>
    <row r="132" spans="1:10" ht="20.100000000000001" customHeight="1">
      <c r="A132" s="8" t="s">
        <v>29</v>
      </c>
      <c r="B132" s="7">
        <v>1502</v>
      </c>
      <c r="C132" s="173">
        <v>0</v>
      </c>
      <c r="D132" s="173">
        <f>D64</f>
        <v>5</v>
      </c>
      <c r="E132" s="173">
        <f>E64</f>
        <v>0</v>
      </c>
      <c r="F132" s="173">
        <f>F89+F64</f>
        <v>0</v>
      </c>
      <c r="G132" s="173">
        <f>G89+G64</f>
        <v>0</v>
      </c>
      <c r="H132" s="173">
        <f>H64</f>
        <v>0</v>
      </c>
      <c r="I132" s="173">
        <f>I64</f>
        <v>0</v>
      </c>
      <c r="J132" s="147"/>
    </row>
    <row r="133" spans="1:10" ht="20.100000000000001" customHeight="1">
      <c r="A133" s="8" t="s">
        <v>5</v>
      </c>
      <c r="B133" s="78">
        <v>1510</v>
      </c>
      <c r="C133" s="173">
        <f>C13+C37+C77</f>
        <v>723</v>
      </c>
      <c r="D133" s="173">
        <f>D13+D37+D77+D87</f>
        <v>855</v>
      </c>
      <c r="E133" s="198">
        <f>E13+E37+E77+E87</f>
        <v>808</v>
      </c>
      <c r="F133" s="173">
        <f>F13+F37+F77+F90</f>
        <v>208</v>
      </c>
      <c r="G133" s="173">
        <f>G13+G37+G77+G90</f>
        <v>416</v>
      </c>
      <c r="H133" s="173">
        <f>H13+H37+H77+H87</f>
        <v>624</v>
      </c>
      <c r="I133" s="173">
        <f>I13+I37+I77+I87</f>
        <v>832</v>
      </c>
      <c r="J133" s="147"/>
    </row>
    <row r="134" spans="1:10" ht="24" customHeight="1">
      <c r="A134" s="8" t="s">
        <v>6</v>
      </c>
      <c r="B134" s="78">
        <v>1520</v>
      </c>
      <c r="C134" s="173">
        <f>C14+C38</f>
        <v>156</v>
      </c>
      <c r="D134" s="173">
        <f>D14+D38+D88</f>
        <v>188</v>
      </c>
      <c r="E134" s="173">
        <f>E14+E38+E88</f>
        <v>178</v>
      </c>
      <c r="F134" s="173">
        <f>F14+F38</f>
        <v>46</v>
      </c>
      <c r="G134" s="173">
        <f>G14+G38</f>
        <v>92</v>
      </c>
      <c r="H134" s="173">
        <f>H14+H38+H88</f>
        <v>137</v>
      </c>
      <c r="I134" s="173">
        <f>I14+I38+I88</f>
        <v>183</v>
      </c>
      <c r="J134" s="211"/>
    </row>
    <row r="135" spans="1:10" ht="20.100000000000001" customHeight="1">
      <c r="A135" s="8" t="s">
        <v>7</v>
      </c>
      <c r="B135" s="78">
        <v>1530</v>
      </c>
      <c r="C135" s="173">
        <f>C16+C39+C78</f>
        <v>81</v>
      </c>
      <c r="D135" s="173">
        <f>D16+D39+D78+D92</f>
        <v>65</v>
      </c>
      <c r="E135" s="173">
        <f>E16+E39+E78+E92</f>
        <v>42</v>
      </c>
      <c r="F135" s="173">
        <f>F16+F39+F78</f>
        <v>5</v>
      </c>
      <c r="G135" s="173">
        <f>G16+G39+G78</f>
        <v>10</v>
      </c>
      <c r="H135" s="173">
        <f>H16+H39+H78+H92</f>
        <v>15</v>
      </c>
      <c r="I135" s="173">
        <f>I16+I39+I78+I92</f>
        <v>17</v>
      </c>
      <c r="J135" s="147"/>
    </row>
    <row r="136" spans="1:10" ht="20.100000000000001" customHeight="1">
      <c r="A136" s="8" t="s">
        <v>30</v>
      </c>
      <c r="B136" s="78">
        <v>1540</v>
      </c>
      <c r="C136" s="173">
        <f>+C46+C47+C48+C49+C50+C51+C52+C53+C75+C76+C79+C80+C81+C102+C107+C43+C33+C35+C41</f>
        <v>3153</v>
      </c>
      <c r="D136" s="173">
        <f>+D46+D47+D48+D49+D50+D51+D52+D53+D75+D76+D79+D80+D81+D102+D107+D43+D41+D36+D35-D64-D92-D88-D87</f>
        <v>1977</v>
      </c>
      <c r="E136" s="173">
        <f>+E46+E47+E48+E49+E50+E51+E52+E53+E75+E76+E79+E80+E81+E102+E107+E43+E41+E36+E35-E64-E92-E88-E87</f>
        <v>529</v>
      </c>
      <c r="F136" s="173">
        <f>+F46+F47+F48+F49+F50+F51+F52+F53+F75+F76+F79+F80+F81+F102+F107+F35+F43</f>
        <v>4</v>
      </c>
      <c r="G136" s="173">
        <f>+G46+G47+G48+G49+G50+G51+G52+G53+G75+G76+G79+G80+G81+G102+G107+G35+G43</f>
        <v>5</v>
      </c>
      <c r="H136" s="173">
        <f>+H46+H47+H48+H49+H50+H51+H52+H53+H75+H76+H79+H80+H81+H102+H107+H35+H43-H92-H87-H88+H41+H36-H64</f>
        <v>11</v>
      </c>
      <c r="I136" s="173">
        <f>+I46+I47+I48+I49+I50+I51+I52+I53+I75+I76+I79+I80+I81+I102+I107+I35+I43-I92-I87-I88+I41+I36-I64</f>
        <v>13</v>
      </c>
      <c r="J136" s="147"/>
    </row>
    <row r="137" spans="1:10" s="5" customFormat="1" ht="20.100000000000001" customHeight="1">
      <c r="A137" s="10" t="s">
        <v>59</v>
      </c>
      <c r="B137" s="77">
        <v>1550</v>
      </c>
      <c r="C137" s="195">
        <f>SUM(C130,C133:C136)</f>
        <v>4113</v>
      </c>
      <c r="D137" s="195">
        <f t="shared" ref="D137:I137" si="23">SUM(D130,D133:D136)</f>
        <v>3090</v>
      </c>
      <c r="E137" s="195">
        <f t="shared" si="23"/>
        <v>1557</v>
      </c>
      <c r="F137" s="195">
        <f t="shared" si="23"/>
        <v>263</v>
      </c>
      <c r="G137" s="195">
        <f>SUM(G130,G133:G136)</f>
        <v>523</v>
      </c>
      <c r="H137" s="195">
        <f t="shared" si="23"/>
        <v>787</v>
      </c>
      <c r="I137" s="195">
        <f t="shared" si="23"/>
        <v>1045</v>
      </c>
      <c r="J137" s="148"/>
    </row>
    <row r="138" spans="1:10" s="5" customFormat="1" ht="20.100000000000001" customHeight="1">
      <c r="A138" s="138"/>
      <c r="B138" s="142"/>
      <c r="C138" s="143"/>
      <c r="D138" s="143"/>
      <c r="E138" s="201"/>
      <c r="F138" s="144"/>
      <c r="G138" s="144"/>
      <c r="H138" s="144"/>
      <c r="I138" s="144"/>
      <c r="J138" s="145"/>
    </row>
    <row r="139" spans="1:10" s="5" customFormat="1" ht="15.75" customHeight="1">
      <c r="A139" s="138"/>
      <c r="B139" s="142"/>
      <c r="C139" s="143"/>
      <c r="D139" s="143"/>
      <c r="E139" s="201"/>
      <c r="F139" s="143"/>
      <c r="G139" s="143"/>
      <c r="H139" s="143"/>
      <c r="I139" s="143"/>
      <c r="J139" s="145"/>
    </row>
    <row r="140" spans="1:10" ht="16.5" customHeight="1">
      <c r="A140" s="120"/>
      <c r="B140" s="117"/>
      <c r="C140" s="136"/>
      <c r="D140" s="137"/>
      <c r="E140" s="202"/>
      <c r="F140" s="137"/>
      <c r="G140" s="137"/>
      <c r="H140" s="137"/>
      <c r="I140" s="137"/>
      <c r="J140" s="116"/>
    </row>
    <row r="141" spans="1:10" ht="20.25">
      <c r="A141" s="138" t="s">
        <v>416</v>
      </c>
      <c r="B141" s="139"/>
      <c r="C141" s="319" t="s">
        <v>261</v>
      </c>
      <c r="D141" s="319"/>
      <c r="E141" s="319"/>
      <c r="F141" s="140"/>
      <c r="G141" s="308" t="s">
        <v>446</v>
      </c>
      <c r="H141" s="308"/>
      <c r="I141" s="308"/>
      <c r="J141" s="116"/>
    </row>
    <row r="142" spans="1:10" s="1" customFormat="1" ht="20.100000000000001" customHeight="1">
      <c r="A142" s="103" t="s">
        <v>260</v>
      </c>
      <c r="B142" s="116"/>
      <c r="C142" s="313" t="s">
        <v>339</v>
      </c>
      <c r="D142" s="313"/>
      <c r="E142" s="313"/>
      <c r="F142" s="141"/>
      <c r="G142" s="295" t="s">
        <v>114</v>
      </c>
      <c r="H142" s="295"/>
      <c r="I142" s="295"/>
      <c r="J142" s="146"/>
    </row>
    <row r="143" spans="1:10" ht="20.100000000000001" customHeight="1">
      <c r="A143" s="28"/>
      <c r="C143" s="194"/>
      <c r="D143" s="29"/>
      <c r="E143" s="203"/>
      <c r="F143" s="29"/>
      <c r="G143" s="29"/>
      <c r="H143" s="29"/>
      <c r="I143" s="29"/>
    </row>
    <row r="144" spans="1:10">
      <c r="A144" s="28"/>
      <c r="C144" s="194"/>
      <c r="D144" s="29"/>
      <c r="E144" s="203"/>
      <c r="F144" s="29"/>
      <c r="G144" s="29"/>
      <c r="H144" s="29"/>
      <c r="I144" s="29"/>
    </row>
    <row r="145" spans="1:9">
      <c r="A145" s="28"/>
      <c r="C145" s="194"/>
      <c r="D145" s="29"/>
      <c r="E145" s="203"/>
      <c r="F145" s="29"/>
      <c r="G145" s="29"/>
      <c r="H145" s="29"/>
      <c r="I145" s="29"/>
    </row>
    <row r="146" spans="1:9">
      <c r="A146" s="28"/>
      <c r="C146" s="194"/>
      <c r="D146" s="29"/>
      <c r="E146" s="203"/>
      <c r="F146" s="29"/>
      <c r="G146" s="29"/>
      <c r="H146" s="29"/>
      <c r="I146" s="29"/>
    </row>
    <row r="147" spans="1:9">
      <c r="A147" s="28"/>
      <c r="C147" s="194"/>
      <c r="D147" s="29"/>
      <c r="E147" s="203"/>
      <c r="F147" s="29"/>
      <c r="G147" s="29"/>
      <c r="H147" s="29"/>
      <c r="I147" s="29"/>
    </row>
    <row r="148" spans="1:9">
      <c r="A148" s="28"/>
      <c r="C148" s="194"/>
      <c r="D148" s="29"/>
      <c r="E148" s="203"/>
      <c r="F148" s="29"/>
      <c r="G148" s="29"/>
      <c r="H148" s="29"/>
      <c r="I148" s="29"/>
    </row>
    <row r="149" spans="1:9">
      <c r="A149" s="28"/>
      <c r="C149" s="194"/>
      <c r="D149" s="29"/>
      <c r="E149" s="203"/>
      <c r="F149" s="29"/>
      <c r="G149" s="29"/>
      <c r="H149" s="29"/>
      <c r="I149" s="29"/>
    </row>
    <row r="150" spans="1:9">
      <c r="A150" s="28"/>
      <c r="C150" s="194"/>
      <c r="D150" s="29"/>
      <c r="E150" s="203"/>
      <c r="F150" s="29"/>
      <c r="G150" s="29"/>
      <c r="H150" s="29"/>
      <c r="I150" s="29"/>
    </row>
    <row r="151" spans="1:9">
      <c r="A151" s="28"/>
      <c r="C151" s="194"/>
      <c r="D151" s="29"/>
      <c r="E151" s="203"/>
      <c r="F151" s="29"/>
      <c r="G151" s="29"/>
      <c r="H151" s="29"/>
      <c r="I151" s="29"/>
    </row>
    <row r="152" spans="1:9">
      <c r="A152" s="28"/>
      <c r="C152" s="194"/>
      <c r="D152" s="29"/>
      <c r="E152" s="203"/>
      <c r="F152" s="29"/>
      <c r="G152" s="29"/>
      <c r="H152" s="29"/>
      <c r="I152" s="29"/>
    </row>
    <row r="153" spans="1:9">
      <c r="A153" s="28"/>
      <c r="C153" s="194"/>
      <c r="D153" s="29"/>
      <c r="E153" s="203"/>
      <c r="F153" s="29"/>
      <c r="G153" s="29"/>
      <c r="H153" s="29"/>
      <c r="I153" s="29"/>
    </row>
    <row r="154" spans="1:9">
      <c r="A154" s="28"/>
      <c r="C154" s="194"/>
      <c r="D154" s="29"/>
      <c r="E154" s="203"/>
      <c r="F154" s="29"/>
      <c r="G154" s="29"/>
      <c r="H154" s="29"/>
      <c r="I154" s="29"/>
    </row>
    <row r="155" spans="1:9">
      <c r="A155" s="28"/>
      <c r="C155" s="194"/>
      <c r="D155" s="29"/>
      <c r="E155" s="203"/>
      <c r="F155" s="29"/>
      <c r="G155" s="29"/>
      <c r="H155" s="29"/>
      <c r="I155" s="29"/>
    </row>
    <row r="156" spans="1:9">
      <c r="A156" s="28"/>
      <c r="C156" s="194"/>
      <c r="D156" s="29"/>
      <c r="E156" s="203"/>
      <c r="F156" s="29"/>
      <c r="G156" s="29"/>
      <c r="H156" s="29"/>
      <c r="I156" s="29"/>
    </row>
    <row r="157" spans="1:9">
      <c r="A157" s="28"/>
      <c r="C157" s="194"/>
      <c r="D157" s="29"/>
      <c r="E157" s="203"/>
      <c r="F157" s="29"/>
      <c r="G157" s="29"/>
      <c r="H157" s="29"/>
      <c r="I157" s="29"/>
    </row>
    <row r="158" spans="1:9">
      <c r="A158" s="28"/>
      <c r="C158" s="194"/>
      <c r="D158" s="29"/>
      <c r="E158" s="203"/>
      <c r="F158" s="29"/>
      <c r="G158" s="29"/>
      <c r="H158" s="29"/>
      <c r="I158" s="29"/>
    </row>
    <row r="159" spans="1:9">
      <c r="A159" s="28"/>
      <c r="C159" s="194"/>
      <c r="D159" s="29"/>
      <c r="E159" s="203"/>
      <c r="F159" s="29"/>
      <c r="G159" s="29"/>
      <c r="H159" s="29"/>
      <c r="I159" s="29"/>
    </row>
    <row r="160" spans="1:9">
      <c r="A160" s="28"/>
      <c r="C160" s="194"/>
      <c r="D160" s="29"/>
      <c r="E160" s="203"/>
      <c r="F160" s="29"/>
      <c r="G160" s="29"/>
      <c r="H160" s="29"/>
      <c r="I160" s="29"/>
    </row>
    <row r="161" spans="1:9">
      <c r="A161" s="28"/>
      <c r="C161" s="194"/>
      <c r="D161" s="29"/>
      <c r="E161" s="203"/>
      <c r="F161" s="29"/>
      <c r="G161" s="29"/>
      <c r="H161" s="29"/>
      <c r="I161" s="29"/>
    </row>
    <row r="162" spans="1:9">
      <c r="A162" s="28"/>
      <c r="C162" s="194"/>
      <c r="D162" s="29"/>
      <c r="E162" s="203"/>
      <c r="F162" s="29"/>
      <c r="G162" s="29"/>
      <c r="H162" s="29"/>
      <c r="I162" s="29"/>
    </row>
    <row r="163" spans="1:9">
      <c r="A163" s="28"/>
      <c r="C163" s="194"/>
      <c r="D163" s="29"/>
      <c r="E163" s="203"/>
      <c r="F163" s="29"/>
      <c r="G163" s="29"/>
      <c r="H163" s="29"/>
      <c r="I163" s="29"/>
    </row>
    <row r="164" spans="1:9">
      <c r="A164" s="28"/>
      <c r="C164" s="194"/>
      <c r="D164" s="29"/>
      <c r="E164" s="203"/>
      <c r="F164" s="29"/>
      <c r="G164" s="29"/>
      <c r="H164" s="29"/>
      <c r="I164" s="29"/>
    </row>
    <row r="165" spans="1:9">
      <c r="A165" s="28"/>
      <c r="C165" s="194"/>
      <c r="D165" s="29"/>
      <c r="E165" s="203"/>
      <c r="F165" s="29"/>
      <c r="G165" s="29"/>
      <c r="H165" s="29"/>
      <c r="I165" s="29"/>
    </row>
    <row r="166" spans="1:9">
      <c r="A166" s="28"/>
      <c r="C166" s="194"/>
      <c r="D166" s="29"/>
      <c r="E166" s="203"/>
      <c r="F166" s="29"/>
      <c r="G166" s="29"/>
      <c r="H166" s="29"/>
      <c r="I166" s="29"/>
    </row>
    <row r="167" spans="1:9">
      <c r="A167" s="28"/>
      <c r="C167" s="194"/>
      <c r="D167" s="29"/>
      <c r="E167" s="203"/>
      <c r="F167" s="29"/>
      <c r="G167" s="29"/>
      <c r="H167" s="29"/>
      <c r="I167" s="29"/>
    </row>
    <row r="168" spans="1:9">
      <c r="A168" s="28"/>
      <c r="C168" s="194"/>
      <c r="D168" s="29"/>
      <c r="E168" s="203"/>
      <c r="F168" s="29"/>
      <c r="G168" s="29"/>
      <c r="H168" s="29"/>
      <c r="I168" s="29"/>
    </row>
    <row r="169" spans="1:9">
      <c r="A169" s="28"/>
      <c r="C169" s="194"/>
      <c r="D169" s="29"/>
      <c r="E169" s="203"/>
      <c r="F169" s="29"/>
      <c r="G169" s="29"/>
      <c r="H169" s="29"/>
      <c r="I169" s="29"/>
    </row>
    <row r="170" spans="1:9">
      <c r="A170" s="28"/>
      <c r="C170" s="194"/>
      <c r="D170" s="29"/>
      <c r="E170" s="203"/>
      <c r="F170" s="29"/>
      <c r="G170" s="29"/>
      <c r="H170" s="29"/>
      <c r="I170" s="29"/>
    </row>
    <row r="171" spans="1:9">
      <c r="A171" s="28"/>
      <c r="C171" s="194"/>
      <c r="D171" s="29"/>
      <c r="E171" s="203"/>
      <c r="F171" s="29"/>
      <c r="G171" s="29"/>
      <c r="H171" s="29"/>
      <c r="I171" s="29"/>
    </row>
    <row r="172" spans="1:9">
      <c r="A172" s="28"/>
      <c r="C172" s="194"/>
      <c r="D172" s="29"/>
      <c r="E172" s="203"/>
      <c r="F172" s="29"/>
      <c r="G172" s="29"/>
      <c r="H172" s="29"/>
      <c r="I172" s="29"/>
    </row>
    <row r="173" spans="1:9">
      <c r="A173" s="28"/>
      <c r="C173" s="194"/>
      <c r="D173" s="29"/>
      <c r="E173" s="203"/>
      <c r="F173" s="29"/>
      <c r="G173" s="29"/>
      <c r="H173" s="29"/>
      <c r="I173" s="29"/>
    </row>
    <row r="174" spans="1:9">
      <c r="A174" s="28"/>
      <c r="C174" s="194"/>
      <c r="D174" s="29"/>
      <c r="E174" s="203"/>
      <c r="F174" s="29"/>
      <c r="G174" s="29"/>
      <c r="H174" s="29"/>
      <c r="I174" s="29"/>
    </row>
    <row r="175" spans="1:9">
      <c r="A175" s="28"/>
      <c r="C175" s="194"/>
      <c r="D175" s="29"/>
      <c r="E175" s="203"/>
      <c r="F175" s="29"/>
      <c r="G175" s="29"/>
      <c r="H175" s="29"/>
      <c r="I175" s="29"/>
    </row>
    <row r="176" spans="1:9">
      <c r="A176" s="28"/>
      <c r="C176" s="194"/>
      <c r="D176" s="29"/>
      <c r="E176" s="203"/>
      <c r="F176" s="29"/>
      <c r="G176" s="29"/>
      <c r="H176" s="29"/>
      <c r="I176" s="29"/>
    </row>
    <row r="177" spans="1:9">
      <c r="A177" s="28"/>
      <c r="C177" s="194"/>
      <c r="D177" s="29"/>
      <c r="E177" s="203"/>
      <c r="F177" s="29"/>
      <c r="G177" s="29"/>
      <c r="H177" s="29"/>
      <c r="I177" s="29"/>
    </row>
    <row r="178" spans="1:9">
      <c r="A178" s="28"/>
      <c r="C178" s="194"/>
      <c r="D178" s="29"/>
      <c r="E178" s="203"/>
      <c r="F178" s="29"/>
      <c r="G178" s="29"/>
      <c r="H178" s="29"/>
      <c r="I178" s="29"/>
    </row>
    <row r="179" spans="1:9">
      <c r="A179" s="28"/>
      <c r="C179" s="194"/>
      <c r="D179" s="29"/>
      <c r="E179" s="203"/>
      <c r="F179" s="29"/>
      <c r="G179" s="29"/>
      <c r="H179" s="29"/>
      <c r="I179" s="29"/>
    </row>
    <row r="180" spans="1:9">
      <c r="A180" s="28"/>
      <c r="C180" s="194"/>
      <c r="D180" s="29"/>
      <c r="E180" s="203"/>
      <c r="F180" s="29"/>
      <c r="G180" s="29"/>
      <c r="H180" s="29"/>
      <c r="I180" s="29"/>
    </row>
    <row r="181" spans="1:9">
      <c r="A181" s="28"/>
      <c r="C181" s="194"/>
      <c r="D181" s="29"/>
      <c r="E181" s="203"/>
      <c r="F181" s="29"/>
      <c r="G181" s="29"/>
      <c r="H181" s="29"/>
      <c r="I181" s="29"/>
    </row>
    <row r="182" spans="1:9">
      <c r="A182" s="28"/>
      <c r="C182" s="194"/>
      <c r="D182" s="29"/>
      <c r="E182" s="203"/>
      <c r="F182" s="29"/>
      <c r="G182" s="29"/>
      <c r="H182" s="29"/>
      <c r="I182" s="29"/>
    </row>
    <row r="183" spans="1:9">
      <c r="A183" s="28"/>
      <c r="C183" s="194"/>
      <c r="D183" s="29"/>
      <c r="E183" s="203"/>
      <c r="F183" s="29"/>
      <c r="G183" s="29"/>
      <c r="H183" s="29"/>
      <c r="I183" s="29"/>
    </row>
    <row r="184" spans="1:9">
      <c r="A184" s="28"/>
      <c r="C184" s="194"/>
      <c r="D184" s="29"/>
      <c r="E184" s="203"/>
      <c r="F184" s="29"/>
      <c r="G184" s="29"/>
      <c r="H184" s="29"/>
      <c r="I184" s="29"/>
    </row>
    <row r="185" spans="1:9">
      <c r="A185" s="28"/>
      <c r="C185" s="194"/>
      <c r="D185" s="29"/>
      <c r="E185" s="203"/>
      <c r="F185" s="29"/>
      <c r="G185" s="29"/>
      <c r="H185" s="29"/>
      <c r="I185" s="29"/>
    </row>
    <row r="186" spans="1:9">
      <c r="A186" s="28"/>
      <c r="C186" s="194"/>
      <c r="D186" s="29"/>
      <c r="E186" s="203"/>
      <c r="F186" s="29"/>
      <c r="G186" s="29"/>
      <c r="H186" s="29"/>
      <c r="I186" s="29"/>
    </row>
    <row r="187" spans="1:9">
      <c r="A187" s="28"/>
      <c r="C187" s="194"/>
      <c r="D187" s="29"/>
      <c r="E187" s="203"/>
      <c r="F187" s="29"/>
      <c r="G187" s="29"/>
      <c r="H187" s="29"/>
      <c r="I187" s="29"/>
    </row>
    <row r="188" spans="1:9">
      <c r="A188" s="28"/>
      <c r="C188" s="194"/>
      <c r="D188" s="29"/>
      <c r="E188" s="203"/>
      <c r="F188" s="29"/>
      <c r="G188" s="29"/>
      <c r="H188" s="29"/>
      <c r="I188" s="29"/>
    </row>
    <row r="189" spans="1:9">
      <c r="A189" s="28"/>
      <c r="C189" s="194"/>
      <c r="D189" s="29"/>
      <c r="E189" s="203"/>
      <c r="F189" s="29"/>
      <c r="G189" s="29"/>
      <c r="H189" s="29"/>
      <c r="I189" s="29"/>
    </row>
    <row r="190" spans="1:9">
      <c r="A190" s="28"/>
      <c r="C190" s="194"/>
      <c r="D190" s="29"/>
      <c r="E190" s="203"/>
      <c r="F190" s="29"/>
      <c r="G190" s="29"/>
      <c r="H190" s="29"/>
      <c r="I190" s="29"/>
    </row>
    <row r="191" spans="1:9">
      <c r="A191" s="28"/>
      <c r="C191" s="194"/>
      <c r="D191" s="29"/>
      <c r="E191" s="203"/>
      <c r="F191" s="29"/>
      <c r="G191" s="29"/>
      <c r="H191" s="29"/>
      <c r="I191" s="29"/>
    </row>
    <row r="192" spans="1:9">
      <c r="A192" s="28"/>
      <c r="C192" s="194"/>
      <c r="D192" s="29"/>
      <c r="E192" s="203"/>
      <c r="F192" s="29"/>
      <c r="G192" s="29"/>
      <c r="H192" s="29"/>
      <c r="I192" s="29"/>
    </row>
    <row r="193" spans="1:9">
      <c r="A193" s="28"/>
      <c r="C193" s="194"/>
      <c r="D193" s="29"/>
      <c r="E193" s="203"/>
      <c r="F193" s="29"/>
      <c r="G193" s="29"/>
      <c r="H193" s="29"/>
      <c r="I193" s="29"/>
    </row>
    <row r="194" spans="1:9">
      <c r="A194" s="28"/>
      <c r="C194" s="194"/>
      <c r="D194" s="29"/>
      <c r="E194" s="203"/>
      <c r="F194" s="29"/>
      <c r="G194" s="29"/>
      <c r="H194" s="29"/>
      <c r="I194" s="29"/>
    </row>
    <row r="195" spans="1:9">
      <c r="A195" s="28"/>
      <c r="C195" s="194"/>
      <c r="D195" s="29"/>
      <c r="E195" s="203"/>
      <c r="F195" s="29"/>
      <c r="G195" s="29"/>
      <c r="H195" s="29"/>
      <c r="I195" s="29"/>
    </row>
    <row r="196" spans="1:9">
      <c r="A196" s="28"/>
      <c r="C196" s="194"/>
      <c r="D196" s="29"/>
      <c r="E196" s="203"/>
      <c r="F196" s="29"/>
      <c r="G196" s="29"/>
      <c r="H196" s="29"/>
      <c r="I196" s="29"/>
    </row>
    <row r="197" spans="1:9">
      <c r="A197" s="28"/>
      <c r="C197" s="194"/>
      <c r="D197" s="29"/>
      <c r="E197" s="203"/>
      <c r="F197" s="29"/>
      <c r="G197" s="29"/>
      <c r="H197" s="29"/>
      <c r="I197" s="29"/>
    </row>
    <row r="198" spans="1:9">
      <c r="A198" s="28"/>
      <c r="C198" s="194"/>
      <c r="D198" s="29"/>
      <c r="E198" s="203"/>
      <c r="F198" s="29"/>
      <c r="G198" s="29"/>
      <c r="H198" s="29"/>
      <c r="I198" s="29"/>
    </row>
    <row r="199" spans="1:9">
      <c r="A199" s="28"/>
      <c r="C199" s="194"/>
      <c r="D199" s="29"/>
      <c r="E199" s="203"/>
      <c r="F199" s="29"/>
      <c r="G199" s="29"/>
      <c r="H199" s="29"/>
      <c r="I199" s="29"/>
    </row>
    <row r="200" spans="1:9">
      <c r="A200" s="51"/>
    </row>
    <row r="201" spans="1:9">
      <c r="A201" s="51"/>
    </row>
    <row r="202" spans="1:9">
      <c r="A202" s="51"/>
    </row>
    <row r="203" spans="1:9">
      <c r="A203" s="51"/>
    </row>
    <row r="204" spans="1:9">
      <c r="A204" s="51"/>
    </row>
    <row r="205" spans="1:9">
      <c r="A205" s="51"/>
    </row>
    <row r="206" spans="1:9">
      <c r="A206" s="51"/>
    </row>
    <row r="207" spans="1:9">
      <c r="A207" s="51"/>
      <c r="B207" s="2"/>
      <c r="C207" s="2"/>
      <c r="D207" s="268"/>
      <c r="E207" s="205"/>
    </row>
    <row r="208" spans="1:9">
      <c r="A208" s="51"/>
      <c r="B208" s="2"/>
      <c r="C208" s="2"/>
      <c r="D208" s="268"/>
      <c r="E208" s="205"/>
    </row>
    <row r="209" spans="1:5">
      <c r="A209" s="51"/>
      <c r="B209" s="2"/>
      <c r="C209" s="2"/>
      <c r="D209" s="268"/>
      <c r="E209" s="205"/>
    </row>
    <row r="210" spans="1:5">
      <c r="A210" s="51"/>
      <c r="B210" s="2"/>
      <c r="C210" s="2"/>
      <c r="D210" s="268"/>
      <c r="E210" s="205"/>
    </row>
    <row r="211" spans="1:5">
      <c r="A211" s="51"/>
      <c r="B211" s="2"/>
      <c r="C211" s="2"/>
      <c r="D211" s="268"/>
      <c r="E211" s="205"/>
    </row>
    <row r="212" spans="1:5">
      <c r="A212" s="51"/>
      <c r="B212" s="2"/>
      <c r="C212" s="2"/>
      <c r="D212" s="268"/>
      <c r="E212" s="205"/>
    </row>
    <row r="213" spans="1:5">
      <c r="A213" s="51"/>
      <c r="B213" s="2"/>
      <c r="C213" s="2"/>
      <c r="D213" s="268"/>
      <c r="E213" s="205"/>
    </row>
    <row r="214" spans="1:5">
      <c r="A214" s="51"/>
      <c r="B214" s="2"/>
      <c r="C214" s="2"/>
      <c r="D214" s="268"/>
      <c r="E214" s="205"/>
    </row>
    <row r="215" spans="1:5">
      <c r="A215" s="51"/>
      <c r="B215" s="2"/>
      <c r="C215" s="2"/>
      <c r="D215" s="268"/>
      <c r="E215" s="205"/>
    </row>
    <row r="216" spans="1:5">
      <c r="A216" s="51"/>
      <c r="B216" s="2"/>
      <c r="C216" s="2"/>
      <c r="D216" s="268"/>
      <c r="E216" s="205"/>
    </row>
    <row r="217" spans="1:5">
      <c r="A217" s="51"/>
      <c r="B217" s="2"/>
      <c r="C217" s="2"/>
      <c r="D217" s="268"/>
      <c r="E217" s="205"/>
    </row>
    <row r="218" spans="1:5">
      <c r="A218" s="51"/>
      <c r="B218" s="2"/>
      <c r="C218" s="2"/>
      <c r="D218" s="268"/>
      <c r="E218" s="205"/>
    </row>
    <row r="219" spans="1:5">
      <c r="A219" s="51"/>
      <c r="B219" s="2"/>
      <c r="C219" s="2"/>
      <c r="D219" s="268"/>
      <c r="E219" s="205"/>
    </row>
    <row r="220" spans="1:5">
      <c r="A220" s="51"/>
      <c r="B220" s="2"/>
      <c r="C220" s="2"/>
      <c r="D220" s="268"/>
      <c r="E220" s="205"/>
    </row>
    <row r="221" spans="1:5">
      <c r="A221" s="51"/>
      <c r="B221" s="2"/>
      <c r="C221" s="2"/>
      <c r="D221" s="268"/>
      <c r="E221" s="205"/>
    </row>
    <row r="222" spans="1:5">
      <c r="A222" s="51"/>
      <c r="B222" s="2"/>
      <c r="C222" s="2"/>
      <c r="D222" s="268"/>
      <c r="E222" s="205"/>
    </row>
    <row r="223" spans="1:5">
      <c r="A223" s="51"/>
      <c r="B223" s="2"/>
      <c r="C223" s="2"/>
      <c r="D223" s="268"/>
      <c r="E223" s="205"/>
    </row>
    <row r="224" spans="1:5">
      <c r="A224" s="51"/>
      <c r="B224" s="2"/>
      <c r="C224" s="2"/>
      <c r="D224" s="268"/>
      <c r="E224" s="205"/>
    </row>
    <row r="225" spans="1:5">
      <c r="A225" s="51"/>
      <c r="B225" s="2"/>
      <c r="C225" s="2"/>
      <c r="D225" s="268"/>
      <c r="E225" s="205"/>
    </row>
    <row r="226" spans="1:5">
      <c r="A226" s="51"/>
      <c r="B226" s="2"/>
      <c r="C226" s="2"/>
      <c r="D226" s="268"/>
      <c r="E226" s="205"/>
    </row>
    <row r="227" spans="1:5">
      <c r="A227" s="51"/>
      <c r="B227" s="2"/>
      <c r="C227" s="2"/>
      <c r="D227" s="268"/>
      <c r="E227" s="205"/>
    </row>
    <row r="228" spans="1:5">
      <c r="A228" s="51"/>
      <c r="B228" s="2"/>
      <c r="C228" s="2"/>
      <c r="D228" s="268"/>
      <c r="E228" s="205"/>
    </row>
    <row r="229" spans="1:5">
      <c r="A229" s="51"/>
      <c r="B229" s="2"/>
      <c r="C229" s="2"/>
      <c r="D229" s="268"/>
      <c r="E229" s="205"/>
    </row>
    <row r="230" spans="1:5">
      <c r="A230" s="51"/>
      <c r="B230" s="2"/>
      <c r="C230" s="2"/>
      <c r="D230" s="268"/>
      <c r="E230" s="205"/>
    </row>
    <row r="231" spans="1:5">
      <c r="A231" s="51"/>
      <c r="B231" s="2"/>
      <c r="C231" s="2"/>
      <c r="D231" s="268"/>
      <c r="E231" s="205"/>
    </row>
    <row r="232" spans="1:5">
      <c r="A232" s="51"/>
      <c r="B232" s="2"/>
      <c r="C232" s="2"/>
      <c r="D232" s="268"/>
      <c r="E232" s="205"/>
    </row>
    <row r="233" spans="1:5">
      <c r="A233" s="51"/>
      <c r="B233" s="2"/>
      <c r="C233" s="2"/>
      <c r="D233" s="268"/>
      <c r="E233" s="205"/>
    </row>
    <row r="234" spans="1:5">
      <c r="A234" s="51"/>
      <c r="B234" s="2"/>
      <c r="C234" s="2"/>
      <c r="D234" s="268"/>
      <c r="E234" s="205"/>
    </row>
    <row r="235" spans="1:5">
      <c r="A235" s="51"/>
      <c r="B235" s="2"/>
      <c r="C235" s="2"/>
      <c r="D235" s="268"/>
      <c r="E235" s="205"/>
    </row>
    <row r="236" spans="1:5">
      <c r="A236" s="51"/>
      <c r="B236" s="2"/>
      <c r="C236" s="2"/>
      <c r="D236" s="268"/>
      <c r="E236" s="205"/>
    </row>
    <row r="237" spans="1:5">
      <c r="A237" s="51"/>
      <c r="B237" s="2"/>
      <c r="C237" s="2"/>
      <c r="D237" s="268"/>
      <c r="E237" s="205"/>
    </row>
    <row r="238" spans="1:5">
      <c r="A238" s="51"/>
      <c r="B238" s="2"/>
      <c r="C238" s="2"/>
      <c r="D238" s="268"/>
      <c r="E238" s="205"/>
    </row>
    <row r="239" spans="1:5">
      <c r="A239" s="51"/>
      <c r="B239" s="2"/>
      <c r="C239" s="2"/>
      <c r="D239" s="268"/>
      <c r="E239" s="205"/>
    </row>
    <row r="240" spans="1:5">
      <c r="A240" s="51"/>
      <c r="B240" s="2"/>
      <c r="C240" s="2"/>
      <c r="D240" s="268"/>
      <c r="E240" s="205"/>
    </row>
    <row r="241" spans="1:5">
      <c r="A241" s="51"/>
      <c r="B241" s="2"/>
      <c r="C241" s="2"/>
      <c r="D241" s="268"/>
      <c r="E241" s="205"/>
    </row>
    <row r="242" spans="1:5">
      <c r="A242" s="51"/>
      <c r="B242" s="2"/>
      <c r="C242" s="2"/>
      <c r="D242" s="268"/>
      <c r="E242" s="205"/>
    </row>
    <row r="243" spans="1:5">
      <c r="A243" s="51"/>
      <c r="B243" s="2"/>
      <c r="C243" s="2"/>
      <c r="D243" s="268"/>
      <c r="E243" s="205"/>
    </row>
    <row r="244" spans="1:5">
      <c r="A244" s="51"/>
      <c r="B244" s="2"/>
      <c r="C244" s="2"/>
      <c r="D244" s="268"/>
      <c r="E244" s="205"/>
    </row>
    <row r="245" spans="1:5">
      <c r="A245" s="51"/>
      <c r="B245" s="2"/>
      <c r="C245" s="2"/>
      <c r="D245" s="268"/>
      <c r="E245" s="205"/>
    </row>
    <row r="246" spans="1:5">
      <c r="A246" s="51"/>
      <c r="B246" s="2"/>
      <c r="C246" s="2"/>
      <c r="D246" s="268"/>
      <c r="E246" s="205"/>
    </row>
    <row r="247" spans="1:5">
      <c r="A247" s="51"/>
      <c r="B247" s="2"/>
      <c r="C247" s="2"/>
      <c r="D247" s="268"/>
      <c r="E247" s="205"/>
    </row>
    <row r="248" spans="1:5">
      <c r="A248" s="51"/>
      <c r="B248" s="2"/>
      <c r="C248" s="2"/>
      <c r="D248" s="268"/>
      <c r="E248" s="205"/>
    </row>
    <row r="249" spans="1:5">
      <c r="A249" s="51"/>
      <c r="B249" s="2"/>
      <c r="C249" s="2"/>
      <c r="D249" s="268"/>
      <c r="E249" s="205"/>
    </row>
    <row r="250" spans="1:5">
      <c r="A250" s="51"/>
      <c r="B250" s="2"/>
      <c r="C250" s="2"/>
      <c r="D250" s="268"/>
      <c r="E250" s="205"/>
    </row>
    <row r="251" spans="1:5">
      <c r="A251" s="51"/>
      <c r="B251" s="2"/>
      <c r="C251" s="2"/>
      <c r="D251" s="268"/>
      <c r="E251" s="205"/>
    </row>
    <row r="252" spans="1:5">
      <c r="A252" s="51"/>
      <c r="B252" s="2"/>
      <c r="C252" s="2"/>
      <c r="D252" s="268"/>
      <c r="E252" s="205"/>
    </row>
    <row r="253" spans="1:5">
      <c r="A253" s="51"/>
      <c r="B253" s="2"/>
      <c r="C253" s="2"/>
      <c r="D253" s="268"/>
      <c r="E253" s="205"/>
    </row>
    <row r="254" spans="1:5">
      <c r="A254" s="51"/>
      <c r="B254" s="2"/>
      <c r="C254" s="2"/>
      <c r="D254" s="268"/>
      <c r="E254" s="205"/>
    </row>
    <row r="255" spans="1:5">
      <c r="A255" s="51"/>
      <c r="B255" s="2"/>
      <c r="C255" s="2"/>
      <c r="D255" s="268"/>
      <c r="E255" s="205"/>
    </row>
    <row r="256" spans="1:5">
      <c r="A256" s="51"/>
      <c r="B256" s="2"/>
      <c r="C256" s="2"/>
      <c r="D256" s="268"/>
      <c r="E256" s="205"/>
    </row>
    <row r="257" spans="1:5">
      <c r="A257" s="51"/>
      <c r="B257" s="2"/>
      <c r="C257" s="2"/>
      <c r="D257" s="268"/>
      <c r="E257" s="205"/>
    </row>
    <row r="258" spans="1:5">
      <c r="A258" s="51"/>
      <c r="B258" s="2"/>
      <c r="C258" s="2"/>
      <c r="D258" s="268"/>
      <c r="E258" s="205"/>
    </row>
    <row r="259" spans="1:5">
      <c r="A259" s="51"/>
      <c r="B259" s="2"/>
      <c r="C259" s="2"/>
      <c r="D259" s="268"/>
      <c r="E259" s="205"/>
    </row>
    <row r="260" spans="1:5">
      <c r="A260" s="51"/>
      <c r="B260" s="2"/>
      <c r="C260" s="2"/>
      <c r="D260" s="268"/>
      <c r="E260" s="205"/>
    </row>
    <row r="261" spans="1:5">
      <c r="A261" s="51"/>
      <c r="B261" s="2"/>
      <c r="C261" s="2"/>
      <c r="D261" s="268"/>
      <c r="E261" s="205"/>
    </row>
    <row r="262" spans="1:5">
      <c r="A262" s="51"/>
      <c r="B262" s="2"/>
      <c r="C262" s="2"/>
      <c r="D262" s="268"/>
      <c r="E262" s="205"/>
    </row>
    <row r="263" spans="1:5">
      <c r="A263" s="51"/>
      <c r="B263" s="2"/>
      <c r="C263" s="2"/>
      <c r="D263" s="268"/>
      <c r="E263" s="205"/>
    </row>
    <row r="264" spans="1:5">
      <c r="A264" s="51"/>
      <c r="B264" s="2"/>
      <c r="C264" s="2"/>
      <c r="D264" s="268"/>
      <c r="E264" s="205"/>
    </row>
    <row r="265" spans="1:5">
      <c r="A265" s="51"/>
      <c r="B265" s="2"/>
      <c r="C265" s="2"/>
      <c r="D265" s="268"/>
      <c r="E265" s="205"/>
    </row>
    <row r="266" spans="1:5">
      <c r="A266" s="51"/>
      <c r="B266" s="2"/>
      <c r="C266" s="2"/>
      <c r="D266" s="268"/>
      <c r="E266" s="205"/>
    </row>
    <row r="267" spans="1:5">
      <c r="A267" s="51"/>
      <c r="B267" s="2"/>
      <c r="C267" s="2"/>
      <c r="D267" s="268"/>
      <c r="E267" s="205"/>
    </row>
    <row r="268" spans="1:5">
      <c r="A268" s="51"/>
      <c r="B268" s="2"/>
      <c r="C268" s="2"/>
      <c r="D268" s="268"/>
      <c r="E268" s="205"/>
    </row>
    <row r="269" spans="1:5">
      <c r="A269" s="51"/>
      <c r="B269" s="2"/>
      <c r="C269" s="2"/>
      <c r="D269" s="268"/>
      <c r="E269" s="205"/>
    </row>
    <row r="270" spans="1:5">
      <c r="A270" s="51"/>
      <c r="B270" s="2"/>
      <c r="C270" s="2"/>
      <c r="D270" s="268"/>
      <c r="E270" s="205"/>
    </row>
    <row r="271" spans="1:5">
      <c r="A271" s="51"/>
      <c r="B271" s="2"/>
      <c r="C271" s="2"/>
      <c r="D271" s="268"/>
      <c r="E271" s="205"/>
    </row>
    <row r="272" spans="1:5">
      <c r="A272" s="51"/>
      <c r="B272" s="2"/>
      <c r="C272" s="2"/>
      <c r="D272" s="268"/>
      <c r="E272" s="205"/>
    </row>
    <row r="273" spans="1:5">
      <c r="A273" s="51"/>
      <c r="B273" s="2"/>
      <c r="C273" s="2"/>
      <c r="D273" s="268"/>
      <c r="E273" s="205"/>
    </row>
    <row r="274" spans="1:5">
      <c r="A274" s="51"/>
      <c r="B274" s="2"/>
      <c r="C274" s="2"/>
      <c r="D274" s="268"/>
      <c r="E274" s="205"/>
    </row>
    <row r="275" spans="1:5">
      <c r="A275" s="51"/>
      <c r="B275" s="2"/>
      <c r="C275" s="2"/>
      <c r="D275" s="268"/>
      <c r="E275" s="205"/>
    </row>
    <row r="276" spans="1:5">
      <c r="A276" s="51"/>
      <c r="B276" s="2"/>
      <c r="C276" s="2"/>
      <c r="D276" s="268"/>
      <c r="E276" s="205"/>
    </row>
    <row r="277" spans="1:5">
      <c r="A277" s="51"/>
      <c r="B277" s="2"/>
      <c r="C277" s="2"/>
      <c r="D277" s="268"/>
      <c r="E277" s="205"/>
    </row>
    <row r="278" spans="1:5">
      <c r="A278" s="51"/>
      <c r="B278" s="2"/>
      <c r="C278" s="2"/>
      <c r="D278" s="268"/>
      <c r="E278" s="205"/>
    </row>
    <row r="279" spans="1:5">
      <c r="A279" s="51"/>
      <c r="B279" s="2"/>
      <c r="C279" s="2"/>
      <c r="D279" s="268"/>
      <c r="E279" s="205"/>
    </row>
    <row r="280" spans="1:5">
      <c r="A280" s="51"/>
      <c r="B280" s="2"/>
      <c r="C280" s="2"/>
      <c r="D280" s="268"/>
      <c r="E280" s="205"/>
    </row>
    <row r="281" spans="1:5">
      <c r="A281" s="51"/>
      <c r="B281" s="2"/>
      <c r="C281" s="2"/>
      <c r="D281" s="268"/>
      <c r="E281" s="205"/>
    </row>
    <row r="282" spans="1:5">
      <c r="A282" s="51"/>
      <c r="B282" s="2"/>
      <c r="C282" s="2"/>
      <c r="D282" s="268"/>
      <c r="E282" s="205"/>
    </row>
    <row r="283" spans="1:5">
      <c r="A283" s="51"/>
      <c r="B283" s="2"/>
      <c r="C283" s="2"/>
      <c r="D283" s="268"/>
      <c r="E283" s="205"/>
    </row>
    <row r="284" spans="1:5">
      <c r="A284" s="51"/>
      <c r="B284" s="2"/>
      <c r="C284" s="2"/>
      <c r="D284" s="268"/>
      <c r="E284" s="205"/>
    </row>
    <row r="285" spans="1:5">
      <c r="A285" s="51"/>
      <c r="B285" s="2"/>
      <c r="C285" s="2"/>
      <c r="D285" s="268"/>
      <c r="E285" s="205"/>
    </row>
    <row r="286" spans="1:5">
      <c r="A286" s="51"/>
      <c r="B286" s="2"/>
      <c r="C286" s="2"/>
      <c r="D286" s="268"/>
      <c r="E286" s="205"/>
    </row>
    <row r="287" spans="1:5">
      <c r="A287" s="51"/>
      <c r="B287" s="2"/>
      <c r="C287" s="2"/>
      <c r="D287" s="268"/>
      <c r="E287" s="205"/>
    </row>
    <row r="288" spans="1:5">
      <c r="A288" s="51"/>
      <c r="B288" s="2"/>
      <c r="C288" s="2"/>
      <c r="D288" s="268"/>
      <c r="E288" s="205"/>
    </row>
    <row r="289" spans="1:5">
      <c r="A289" s="51"/>
      <c r="B289" s="2"/>
      <c r="C289" s="2"/>
      <c r="D289" s="268"/>
      <c r="E289" s="205"/>
    </row>
    <row r="290" spans="1:5">
      <c r="A290" s="51"/>
      <c r="B290" s="2"/>
      <c r="C290" s="2"/>
      <c r="D290" s="268"/>
      <c r="E290" s="205"/>
    </row>
    <row r="291" spans="1:5">
      <c r="A291" s="51"/>
      <c r="B291" s="2"/>
      <c r="C291" s="2"/>
      <c r="D291" s="268"/>
      <c r="E291" s="205"/>
    </row>
    <row r="292" spans="1:5">
      <c r="A292" s="51"/>
      <c r="B292" s="2"/>
      <c r="C292" s="2"/>
      <c r="D292" s="268"/>
      <c r="E292" s="205"/>
    </row>
    <row r="293" spans="1:5">
      <c r="A293" s="51"/>
      <c r="B293" s="2"/>
      <c r="C293" s="2"/>
      <c r="D293" s="268"/>
      <c r="E293" s="205"/>
    </row>
    <row r="294" spans="1:5">
      <c r="A294" s="51"/>
      <c r="B294" s="2"/>
      <c r="C294" s="2"/>
      <c r="D294" s="268"/>
      <c r="E294" s="205"/>
    </row>
    <row r="295" spans="1:5">
      <c r="A295" s="51"/>
      <c r="B295" s="2"/>
      <c r="C295" s="2"/>
      <c r="D295" s="268"/>
      <c r="E295" s="205"/>
    </row>
    <row r="296" spans="1:5">
      <c r="A296" s="51"/>
      <c r="B296" s="2"/>
      <c r="C296" s="2"/>
      <c r="D296" s="268"/>
      <c r="E296" s="205"/>
    </row>
    <row r="297" spans="1:5">
      <c r="A297" s="51"/>
      <c r="B297" s="2"/>
      <c r="C297" s="2"/>
      <c r="D297" s="268"/>
      <c r="E297" s="205"/>
    </row>
    <row r="298" spans="1:5">
      <c r="A298" s="51"/>
      <c r="B298" s="2"/>
      <c r="C298" s="2"/>
      <c r="D298" s="268"/>
      <c r="E298" s="205"/>
    </row>
    <row r="299" spans="1:5">
      <c r="A299" s="51"/>
      <c r="B299" s="2"/>
      <c r="C299" s="2"/>
      <c r="D299" s="268"/>
      <c r="E299" s="205"/>
    </row>
    <row r="300" spans="1:5">
      <c r="A300" s="51"/>
      <c r="B300" s="2"/>
      <c r="C300" s="2"/>
      <c r="D300" s="268"/>
      <c r="E300" s="205"/>
    </row>
    <row r="301" spans="1:5">
      <c r="A301" s="51"/>
      <c r="B301" s="2"/>
      <c r="C301" s="2"/>
      <c r="D301" s="268"/>
      <c r="E301" s="205"/>
    </row>
    <row r="302" spans="1:5">
      <c r="A302" s="51"/>
      <c r="B302" s="2"/>
      <c r="C302" s="2"/>
      <c r="D302" s="268"/>
      <c r="E302" s="205"/>
    </row>
    <row r="303" spans="1:5">
      <c r="A303" s="51"/>
      <c r="B303" s="2"/>
      <c r="C303" s="2"/>
      <c r="D303" s="268"/>
      <c r="E303" s="205"/>
    </row>
    <row r="304" spans="1:5">
      <c r="A304" s="51"/>
      <c r="B304" s="2"/>
      <c r="C304" s="2"/>
      <c r="D304" s="268"/>
      <c r="E304" s="205"/>
    </row>
    <row r="305" spans="1:5">
      <c r="A305" s="51"/>
      <c r="B305" s="2"/>
      <c r="C305" s="2"/>
      <c r="D305" s="268"/>
      <c r="E305" s="205"/>
    </row>
    <row r="306" spans="1:5">
      <c r="A306" s="51"/>
      <c r="B306" s="2"/>
      <c r="C306" s="2"/>
      <c r="D306" s="268"/>
      <c r="E306" s="205"/>
    </row>
    <row r="307" spans="1:5">
      <c r="A307" s="51"/>
      <c r="B307" s="2"/>
      <c r="C307" s="2"/>
      <c r="D307" s="268"/>
      <c r="E307" s="205"/>
    </row>
    <row r="308" spans="1:5">
      <c r="A308" s="51"/>
      <c r="B308" s="2"/>
      <c r="C308" s="2"/>
      <c r="D308" s="268"/>
      <c r="E308" s="205"/>
    </row>
    <row r="309" spans="1:5">
      <c r="A309" s="51"/>
      <c r="B309" s="2"/>
      <c r="C309" s="2"/>
      <c r="D309" s="268"/>
      <c r="E309" s="205"/>
    </row>
    <row r="310" spans="1:5">
      <c r="A310" s="51"/>
      <c r="B310" s="2"/>
      <c r="C310" s="2"/>
      <c r="D310" s="268"/>
      <c r="E310" s="205"/>
    </row>
    <row r="311" spans="1:5">
      <c r="A311" s="51"/>
      <c r="B311" s="2"/>
      <c r="C311" s="2"/>
      <c r="D311" s="268"/>
      <c r="E311" s="205"/>
    </row>
    <row r="312" spans="1:5">
      <c r="A312" s="51"/>
      <c r="B312" s="2"/>
      <c r="C312" s="2"/>
      <c r="D312" s="268"/>
      <c r="E312" s="205"/>
    </row>
    <row r="313" spans="1:5">
      <c r="A313" s="51"/>
      <c r="B313" s="2"/>
      <c r="C313" s="2"/>
      <c r="D313" s="268"/>
      <c r="E313" s="205"/>
    </row>
    <row r="314" spans="1:5">
      <c r="A314" s="51"/>
      <c r="B314" s="2"/>
      <c r="C314" s="2"/>
      <c r="D314" s="268"/>
      <c r="E314" s="205"/>
    </row>
    <row r="315" spans="1:5">
      <c r="A315" s="51"/>
      <c r="B315" s="2"/>
      <c r="C315" s="2"/>
      <c r="D315" s="268"/>
      <c r="E315" s="205"/>
    </row>
    <row r="316" spans="1:5">
      <c r="A316" s="51"/>
      <c r="B316" s="2"/>
      <c r="C316" s="2"/>
      <c r="D316" s="268"/>
      <c r="E316" s="205"/>
    </row>
    <row r="317" spans="1:5">
      <c r="A317" s="51"/>
      <c r="B317" s="2"/>
      <c r="C317" s="2"/>
      <c r="D317" s="268"/>
      <c r="E317" s="205"/>
    </row>
    <row r="318" spans="1:5">
      <c r="A318" s="51"/>
      <c r="B318" s="2"/>
      <c r="C318" s="2"/>
      <c r="D318" s="268"/>
      <c r="E318" s="205"/>
    </row>
    <row r="319" spans="1:5">
      <c r="A319" s="51"/>
      <c r="B319" s="2"/>
      <c r="C319" s="2"/>
      <c r="D319" s="268"/>
      <c r="E319" s="205"/>
    </row>
    <row r="320" spans="1:5">
      <c r="A320" s="51"/>
      <c r="B320" s="2"/>
      <c r="C320" s="2"/>
      <c r="D320" s="268"/>
      <c r="E320" s="205"/>
    </row>
    <row r="321" spans="1:5">
      <c r="A321" s="51"/>
      <c r="B321" s="2"/>
      <c r="C321" s="2"/>
      <c r="D321" s="268"/>
      <c r="E321" s="205"/>
    </row>
    <row r="322" spans="1:5">
      <c r="A322" s="51"/>
      <c r="B322" s="2"/>
      <c r="C322" s="2"/>
      <c r="D322" s="268"/>
      <c r="E322" s="205"/>
    </row>
    <row r="323" spans="1:5">
      <c r="A323" s="51"/>
      <c r="B323" s="2"/>
      <c r="C323" s="2"/>
      <c r="D323" s="268"/>
      <c r="E323" s="205"/>
    </row>
    <row r="324" spans="1:5">
      <c r="A324" s="51"/>
      <c r="B324" s="2"/>
      <c r="C324" s="2"/>
      <c r="D324" s="268"/>
      <c r="E324" s="205"/>
    </row>
    <row r="325" spans="1:5">
      <c r="A325" s="51"/>
      <c r="B325" s="2"/>
      <c r="C325" s="2"/>
      <c r="D325" s="268"/>
      <c r="E325" s="205"/>
    </row>
    <row r="326" spans="1:5">
      <c r="A326" s="51"/>
      <c r="B326" s="2"/>
      <c r="C326" s="2"/>
      <c r="D326" s="268"/>
      <c r="E326" s="205"/>
    </row>
    <row r="327" spans="1:5">
      <c r="A327" s="51"/>
      <c r="B327" s="2"/>
      <c r="C327" s="2"/>
      <c r="D327" s="268"/>
      <c r="E327" s="205"/>
    </row>
    <row r="328" spans="1:5">
      <c r="A328" s="51"/>
      <c r="B328" s="2"/>
      <c r="C328" s="2"/>
      <c r="D328" s="268"/>
      <c r="E328" s="205"/>
    </row>
    <row r="329" spans="1:5">
      <c r="A329" s="51"/>
      <c r="B329" s="2"/>
      <c r="C329" s="2"/>
      <c r="D329" s="268"/>
      <c r="E329" s="205"/>
    </row>
    <row r="330" spans="1:5">
      <c r="A330" s="51"/>
      <c r="B330" s="2"/>
      <c r="C330" s="2"/>
      <c r="D330" s="268"/>
      <c r="E330" s="205"/>
    </row>
    <row r="331" spans="1:5">
      <c r="A331" s="51"/>
      <c r="B331" s="2"/>
      <c r="C331" s="2"/>
      <c r="D331" s="268"/>
      <c r="E331" s="205"/>
    </row>
    <row r="332" spans="1:5">
      <c r="A332" s="51"/>
      <c r="B332" s="2"/>
      <c r="C332" s="2"/>
      <c r="D332" s="268"/>
      <c r="E332" s="205"/>
    </row>
    <row r="333" spans="1:5">
      <c r="A333" s="51"/>
      <c r="B333" s="2"/>
      <c r="C333" s="2"/>
      <c r="D333" s="268"/>
      <c r="E333" s="205"/>
    </row>
    <row r="334" spans="1:5">
      <c r="A334" s="51"/>
      <c r="B334" s="2"/>
      <c r="C334" s="2"/>
      <c r="D334" s="268"/>
      <c r="E334" s="205"/>
    </row>
    <row r="335" spans="1:5">
      <c r="A335" s="51"/>
      <c r="B335" s="2"/>
      <c r="C335" s="2"/>
      <c r="D335" s="268"/>
      <c r="E335" s="205"/>
    </row>
    <row r="336" spans="1:5">
      <c r="A336" s="51"/>
      <c r="B336" s="2"/>
      <c r="C336" s="2"/>
      <c r="D336" s="268"/>
      <c r="E336" s="205"/>
    </row>
    <row r="337" spans="1:5">
      <c r="A337" s="51"/>
      <c r="B337" s="2"/>
      <c r="C337" s="2"/>
      <c r="D337" s="268"/>
      <c r="E337" s="205"/>
    </row>
    <row r="338" spans="1:5">
      <c r="A338" s="51"/>
      <c r="B338" s="2"/>
      <c r="C338" s="2"/>
      <c r="D338" s="268"/>
      <c r="E338" s="205"/>
    </row>
    <row r="339" spans="1:5">
      <c r="A339" s="51"/>
      <c r="B339" s="2"/>
      <c r="C339" s="2"/>
      <c r="D339" s="268"/>
      <c r="E339" s="205"/>
    </row>
    <row r="340" spans="1:5">
      <c r="A340" s="51"/>
      <c r="B340" s="2"/>
      <c r="C340" s="2"/>
      <c r="D340" s="268"/>
      <c r="E340" s="205"/>
    </row>
    <row r="341" spans="1:5">
      <c r="A341" s="51"/>
      <c r="B341" s="2"/>
      <c r="C341" s="2"/>
      <c r="D341" s="268"/>
      <c r="E341" s="205"/>
    </row>
    <row r="342" spans="1:5">
      <c r="A342" s="51"/>
      <c r="B342" s="2"/>
      <c r="C342" s="2"/>
      <c r="D342" s="268"/>
      <c r="E342" s="205"/>
    </row>
    <row r="343" spans="1:5">
      <c r="A343" s="51"/>
      <c r="B343" s="2"/>
      <c r="C343" s="2"/>
      <c r="D343" s="268"/>
      <c r="E343" s="205"/>
    </row>
    <row r="344" spans="1:5">
      <c r="A344" s="51"/>
      <c r="B344" s="2"/>
      <c r="C344" s="2"/>
      <c r="D344" s="268"/>
      <c r="E344" s="205"/>
    </row>
    <row r="345" spans="1:5">
      <c r="A345" s="51"/>
      <c r="B345" s="2"/>
      <c r="C345" s="2"/>
      <c r="D345" s="268"/>
      <c r="E345" s="205"/>
    </row>
    <row r="346" spans="1:5">
      <c r="A346" s="51"/>
      <c r="B346" s="2"/>
      <c r="C346" s="2"/>
      <c r="D346" s="268"/>
      <c r="E346" s="205"/>
    </row>
    <row r="347" spans="1:5">
      <c r="A347" s="51"/>
      <c r="B347" s="2"/>
      <c r="C347" s="2"/>
      <c r="D347" s="268"/>
      <c r="E347" s="205"/>
    </row>
    <row r="348" spans="1:5">
      <c r="A348" s="51"/>
      <c r="B348" s="2"/>
      <c r="C348" s="2"/>
      <c r="D348" s="268"/>
      <c r="E348" s="205"/>
    </row>
    <row r="349" spans="1:5">
      <c r="A349" s="51"/>
      <c r="B349" s="2"/>
      <c r="C349" s="2"/>
      <c r="D349" s="268"/>
      <c r="E349" s="205"/>
    </row>
    <row r="350" spans="1:5">
      <c r="A350" s="51"/>
      <c r="B350" s="2"/>
      <c r="C350" s="2"/>
      <c r="D350" s="268"/>
      <c r="E350" s="205"/>
    </row>
    <row r="351" spans="1:5">
      <c r="A351" s="51"/>
      <c r="B351" s="2"/>
      <c r="C351" s="2"/>
      <c r="D351" s="268"/>
      <c r="E351" s="205"/>
    </row>
    <row r="352" spans="1:5">
      <c r="A352" s="51"/>
      <c r="B352" s="2"/>
      <c r="C352" s="2"/>
      <c r="D352" s="268"/>
      <c r="E352" s="205"/>
    </row>
    <row r="353" spans="1:5">
      <c r="A353" s="51"/>
      <c r="B353" s="2"/>
      <c r="C353" s="2"/>
      <c r="D353" s="268"/>
      <c r="E353" s="205"/>
    </row>
    <row r="354" spans="1:5">
      <c r="A354" s="51"/>
      <c r="B354" s="2"/>
      <c r="C354" s="2"/>
      <c r="D354" s="268"/>
      <c r="E354" s="205"/>
    </row>
    <row r="355" spans="1:5">
      <c r="A355" s="51"/>
      <c r="B355" s="2"/>
      <c r="C355" s="2"/>
      <c r="D355" s="268"/>
      <c r="E355" s="205"/>
    </row>
    <row r="356" spans="1:5">
      <c r="A356" s="51"/>
      <c r="B356" s="2"/>
      <c r="C356" s="2"/>
      <c r="D356" s="268"/>
      <c r="E356" s="205"/>
    </row>
    <row r="357" spans="1:5">
      <c r="A357" s="51"/>
      <c r="B357" s="2"/>
      <c r="C357" s="2"/>
      <c r="D357" s="268"/>
      <c r="E357" s="205"/>
    </row>
    <row r="358" spans="1:5">
      <c r="A358" s="51"/>
      <c r="B358" s="2"/>
      <c r="C358" s="2"/>
      <c r="D358" s="268"/>
      <c r="E358" s="205"/>
    </row>
    <row r="359" spans="1:5">
      <c r="A359" s="51"/>
      <c r="B359" s="2"/>
      <c r="C359" s="2"/>
      <c r="D359" s="268"/>
      <c r="E359" s="205"/>
    </row>
    <row r="360" spans="1:5">
      <c r="A360" s="51"/>
      <c r="B360" s="2"/>
      <c r="C360" s="2"/>
      <c r="D360" s="268"/>
      <c r="E360" s="205"/>
    </row>
    <row r="361" spans="1:5">
      <c r="A361" s="51"/>
      <c r="B361" s="2"/>
      <c r="C361" s="2"/>
      <c r="D361" s="268"/>
      <c r="E361" s="205"/>
    </row>
    <row r="362" spans="1:5">
      <c r="A362" s="51"/>
      <c r="B362" s="2"/>
      <c r="C362" s="2"/>
      <c r="D362" s="268"/>
      <c r="E362" s="205"/>
    </row>
    <row r="363" spans="1:5">
      <c r="A363" s="51"/>
      <c r="B363" s="2"/>
      <c r="C363" s="2"/>
      <c r="D363" s="268"/>
      <c r="E363" s="205"/>
    </row>
    <row r="364" spans="1:5">
      <c r="A364" s="51"/>
      <c r="B364" s="2"/>
      <c r="C364" s="2"/>
      <c r="D364" s="268"/>
      <c r="E364" s="205"/>
    </row>
    <row r="365" spans="1:5">
      <c r="A365" s="51"/>
      <c r="B365" s="2"/>
      <c r="C365" s="2"/>
      <c r="D365" s="268"/>
      <c r="E365" s="205"/>
    </row>
    <row r="366" spans="1:5">
      <c r="A366" s="51"/>
      <c r="B366" s="2"/>
      <c r="C366" s="2"/>
      <c r="D366" s="268"/>
      <c r="E366" s="205"/>
    </row>
  </sheetData>
  <sheetProtection formatCells="0" formatColumns="0" formatRows="0" insertRows="0" deleteRows="0"/>
  <mergeCells count="16">
    <mergeCell ref="A1:J1"/>
    <mergeCell ref="C142:E142"/>
    <mergeCell ref="G142:I142"/>
    <mergeCell ref="J3:J4"/>
    <mergeCell ref="A6:J6"/>
    <mergeCell ref="A116:J116"/>
    <mergeCell ref="A122:J122"/>
    <mergeCell ref="B3:B4"/>
    <mergeCell ref="A3:A4"/>
    <mergeCell ref="C3:C4"/>
    <mergeCell ref="F3:I3"/>
    <mergeCell ref="A129:J129"/>
    <mergeCell ref="C141:E141"/>
    <mergeCell ref="G141:I141"/>
    <mergeCell ref="E3:E4"/>
    <mergeCell ref="D3:D4"/>
  </mergeCells>
  <phoneticPr fontId="0" type="noConversion"/>
  <pageMargins left="0.78740157480314965" right="0.39370078740157483" top="0.59055118110236227" bottom="0.59055118110236227" header="0.19685039370078741" footer="0.11811023622047245"/>
  <pageSetup paperSize="9" scale="5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U191"/>
  <sheetViews>
    <sheetView zoomScale="80" zoomScaleNormal="80" zoomScaleSheetLayoutView="75" workbookViewId="0">
      <pane ySplit="5" topLeftCell="A30" activePane="bottomLeft" state="frozen"/>
      <selection pane="bottomLeft" activeCell="D26" sqref="D26"/>
    </sheetView>
  </sheetViews>
  <sheetFormatPr defaultColWidth="77.85546875" defaultRowHeight="18.75" outlineLevelRow="1"/>
  <cols>
    <col min="1" max="1" width="61.28515625" style="46" customWidth="1"/>
    <col min="2" max="2" width="15.28515625" style="49" customWidth="1"/>
    <col min="3" max="3" width="13" style="49" customWidth="1"/>
    <col min="4" max="4" width="14.85546875" style="49" customWidth="1"/>
    <col min="5" max="5" width="13.42578125" style="49" customWidth="1"/>
    <col min="6" max="6" width="13.7109375" style="46" customWidth="1"/>
    <col min="7" max="7" width="13.28515625" style="46" customWidth="1"/>
    <col min="8" max="8" width="13" style="46" customWidth="1"/>
    <col min="9" max="9" width="11.7109375" style="46" customWidth="1"/>
    <col min="10" max="10" width="10" style="46" customWidth="1"/>
    <col min="11" max="11" width="9.5703125" style="46" customWidth="1"/>
    <col min="12" max="254" width="9.140625" style="46" customWidth="1"/>
    <col min="255" max="16384" width="77.85546875" style="46"/>
  </cols>
  <sheetData>
    <row r="1" spans="1:9">
      <c r="A1" s="322" t="s">
        <v>373</v>
      </c>
      <c r="B1" s="322"/>
      <c r="C1" s="322"/>
      <c r="D1" s="322"/>
      <c r="E1" s="322"/>
      <c r="F1" s="322"/>
      <c r="G1" s="322"/>
      <c r="H1" s="322"/>
      <c r="I1" s="322"/>
    </row>
    <row r="2" spans="1:9" outlineLevel="1">
      <c r="A2" s="45"/>
      <c r="B2" s="54"/>
      <c r="C2" s="45"/>
      <c r="D2" s="45"/>
      <c r="E2" s="45"/>
      <c r="F2" s="45"/>
      <c r="G2" s="45"/>
      <c r="H2" s="45"/>
      <c r="I2" s="45"/>
    </row>
    <row r="3" spans="1:9" ht="38.25" customHeight="1">
      <c r="A3" s="318" t="s">
        <v>275</v>
      </c>
      <c r="B3" s="323" t="s">
        <v>18</v>
      </c>
      <c r="C3" s="323" t="s">
        <v>32</v>
      </c>
      <c r="D3" s="323" t="s">
        <v>40</v>
      </c>
      <c r="E3" s="324" t="s">
        <v>181</v>
      </c>
      <c r="F3" s="314" t="s">
        <v>369</v>
      </c>
      <c r="G3" s="314"/>
      <c r="H3" s="314"/>
      <c r="I3" s="314"/>
    </row>
    <row r="4" spans="1:9" ht="50.25" customHeight="1">
      <c r="A4" s="318"/>
      <c r="B4" s="323"/>
      <c r="C4" s="323"/>
      <c r="D4" s="323"/>
      <c r="E4" s="324"/>
      <c r="F4" s="13" t="s">
        <v>370</v>
      </c>
      <c r="G4" s="13" t="s">
        <v>371</v>
      </c>
      <c r="H4" s="13" t="s">
        <v>372</v>
      </c>
      <c r="I4" s="13" t="s">
        <v>85</v>
      </c>
    </row>
    <row r="5" spans="1:9" ht="18" customHeight="1">
      <c r="A5" s="52">
        <v>1</v>
      </c>
      <c r="B5" s="53">
        <v>2</v>
      </c>
      <c r="C5" s="53">
        <v>3</v>
      </c>
      <c r="D5" s="267">
        <v>4</v>
      </c>
      <c r="E5" s="53">
        <v>5</v>
      </c>
      <c r="F5" s="7">
        <v>6</v>
      </c>
      <c r="G5" s="7">
        <v>7</v>
      </c>
      <c r="H5" s="7">
        <v>8</v>
      </c>
      <c r="I5" s="7">
        <v>9</v>
      </c>
    </row>
    <row r="6" spans="1:9" ht="24.95" customHeight="1">
      <c r="A6" s="325" t="s">
        <v>165</v>
      </c>
      <c r="B6" s="326"/>
      <c r="C6" s="326"/>
      <c r="D6" s="326"/>
      <c r="E6" s="326"/>
      <c r="F6" s="326"/>
      <c r="G6" s="326"/>
      <c r="H6" s="326"/>
      <c r="I6" s="327"/>
    </row>
    <row r="7" spans="1:9" ht="56.25">
      <c r="A7" s="59" t="s">
        <v>61</v>
      </c>
      <c r="B7" s="7">
        <v>2000</v>
      </c>
      <c r="C7" s="174">
        <v>2</v>
      </c>
      <c r="D7" s="174">
        <v>2</v>
      </c>
      <c r="E7" s="174">
        <f>C17</f>
        <v>2</v>
      </c>
      <c r="F7" s="174">
        <f>E17</f>
        <v>-1031</v>
      </c>
      <c r="G7" s="174">
        <f>E17</f>
        <v>-1031</v>
      </c>
      <c r="H7" s="174">
        <f>E17</f>
        <v>-1031</v>
      </c>
      <c r="I7" s="174">
        <f>E17</f>
        <v>-1031</v>
      </c>
    </row>
    <row r="8" spans="1:9" ht="37.5">
      <c r="A8" s="47" t="s">
        <v>222</v>
      </c>
      <c r="B8" s="7">
        <v>2010</v>
      </c>
      <c r="C8" s="174">
        <f>C9+C10</f>
        <v>1</v>
      </c>
      <c r="D8" s="174">
        <f t="shared" ref="D8:I8" si="0">D9+D10</f>
        <v>0</v>
      </c>
      <c r="E8" s="174">
        <f t="shared" si="0"/>
        <v>0</v>
      </c>
      <c r="F8" s="174">
        <f t="shared" si="0"/>
        <v>0</v>
      </c>
      <c r="G8" s="174">
        <f t="shared" si="0"/>
        <v>0</v>
      </c>
      <c r="H8" s="174">
        <f t="shared" si="0"/>
        <v>0</v>
      </c>
      <c r="I8" s="174">
        <f t="shared" si="0"/>
        <v>0</v>
      </c>
    </row>
    <row r="9" spans="1:9" ht="42.75" customHeight="1">
      <c r="A9" s="8" t="s">
        <v>375</v>
      </c>
      <c r="B9" s="7">
        <v>2011</v>
      </c>
      <c r="C9" s="173"/>
      <c r="D9" s="173"/>
      <c r="E9" s="173"/>
      <c r="F9" s="173">
        <f>'I. Фін результат'!F113*15%</f>
        <v>0</v>
      </c>
      <c r="G9" s="173">
        <f>'I. Фін результат'!G113*15%</f>
        <v>0</v>
      </c>
      <c r="H9" s="173">
        <f>'I. Фін результат'!H113*15%</f>
        <v>0</v>
      </c>
      <c r="I9" s="173">
        <f>'I. Фін результат'!I113*15%</f>
        <v>0</v>
      </c>
    </row>
    <row r="10" spans="1:9" ht="93.75">
      <c r="A10" s="8" t="s">
        <v>376</v>
      </c>
      <c r="B10" s="7">
        <v>2012</v>
      </c>
      <c r="C10" s="173">
        <v>1</v>
      </c>
      <c r="D10" s="173"/>
      <c r="E10" s="173"/>
      <c r="F10" s="173">
        <f>('I. Фін результат'!F113-II.!F9)*60%</f>
        <v>0</v>
      </c>
      <c r="G10" s="173">
        <f>('I. Фін результат'!G113-II.!G9)*60%</f>
        <v>0</v>
      </c>
      <c r="H10" s="173">
        <f>('I. Фін результат'!H113-II.!H9)*60%</f>
        <v>0</v>
      </c>
      <c r="I10" s="173">
        <f>H10</f>
        <v>0</v>
      </c>
    </row>
    <row r="11" spans="1:9" ht="20.100000000000001" customHeight="1">
      <c r="A11" s="8" t="s">
        <v>208</v>
      </c>
      <c r="B11" s="7">
        <v>2020</v>
      </c>
      <c r="C11" s="173"/>
      <c r="D11" s="173"/>
      <c r="E11" s="173"/>
      <c r="F11" s="173"/>
      <c r="G11" s="173"/>
      <c r="H11" s="173"/>
      <c r="I11" s="173"/>
    </row>
    <row r="12" spans="1:9" s="48" customFormat="1" ht="20.100000000000001" customHeight="1">
      <c r="A12" s="47" t="s">
        <v>74</v>
      </c>
      <c r="B12" s="7">
        <v>2030</v>
      </c>
      <c r="C12" s="173"/>
      <c r="D12" s="173"/>
      <c r="E12" s="173"/>
      <c r="F12" s="173"/>
      <c r="G12" s="173"/>
      <c r="H12" s="173"/>
      <c r="I12" s="173"/>
    </row>
    <row r="13" spans="1:9" ht="37.5">
      <c r="A13" s="47" t="s">
        <v>398</v>
      </c>
      <c r="B13" s="7">
        <v>2031</v>
      </c>
      <c r="C13" s="173"/>
      <c r="D13" s="173"/>
      <c r="E13" s="173"/>
      <c r="F13" s="173"/>
      <c r="G13" s="173"/>
      <c r="H13" s="173"/>
      <c r="I13" s="173"/>
    </row>
    <row r="14" spans="1:9" ht="20.100000000000001" customHeight="1">
      <c r="A14" s="47" t="s">
        <v>27</v>
      </c>
      <c r="B14" s="7">
        <v>2040</v>
      </c>
      <c r="C14" s="173"/>
      <c r="D14" s="173"/>
      <c r="E14" s="173"/>
      <c r="F14" s="173"/>
      <c r="G14" s="173"/>
      <c r="H14" s="173"/>
      <c r="I14" s="173"/>
    </row>
    <row r="15" spans="1:9" ht="20.100000000000001" customHeight="1">
      <c r="A15" s="168" t="s">
        <v>127</v>
      </c>
      <c r="B15" s="7">
        <v>2050</v>
      </c>
      <c r="C15" s="173"/>
      <c r="D15" s="173"/>
      <c r="E15" s="173"/>
      <c r="F15" s="173"/>
      <c r="G15" s="173"/>
      <c r="H15" s="173"/>
      <c r="I15" s="173"/>
    </row>
    <row r="16" spans="1:9" ht="20.100000000000001" customHeight="1">
      <c r="A16" s="168" t="s">
        <v>128</v>
      </c>
      <c r="B16" s="7">
        <v>2060</v>
      </c>
      <c r="C16" s="173"/>
      <c r="D16" s="173"/>
      <c r="E16" s="173"/>
      <c r="F16" s="173"/>
      <c r="G16" s="173"/>
      <c r="H16" s="173"/>
      <c r="I16" s="173"/>
    </row>
    <row r="17" spans="1:13" ht="54" customHeight="1">
      <c r="A17" s="59" t="s">
        <v>62</v>
      </c>
      <c r="B17" s="97">
        <v>2070</v>
      </c>
      <c r="C17" s="175">
        <v>2</v>
      </c>
      <c r="D17" s="175">
        <v>-2419</v>
      </c>
      <c r="E17" s="175">
        <f>'I. Фін результат'!E114+II.!E7</f>
        <v>-1031</v>
      </c>
      <c r="F17" s="175">
        <f>'I. Фін результат'!F112+II.!F7-(II.!F8+II.!F11+II.!F12+II.!F14+II.!F15+II.!F16)</f>
        <v>-1289</v>
      </c>
      <c r="G17" s="175">
        <f>'I. Фін результат'!G112+II.!G7-(II.!G8+II.!G11+II.!G12+II.!G14+II.!G15+II.!G16)</f>
        <v>-1544</v>
      </c>
      <c r="H17" s="175">
        <f>'I. Фін результат'!H112+II.!H7-(II.!H8+II.!H11+II.!H12+II.!H14+II.!H15+II.!H16)</f>
        <v>-1802</v>
      </c>
      <c r="I17" s="175">
        <f>'I. Фін результат'!I112+II.!I7-(II.!I8+II.!I11+II.!I12+II.!I14+II.!I15+II.!I16)</f>
        <v>-2057</v>
      </c>
    </row>
    <row r="18" spans="1:13" ht="39.75" customHeight="1">
      <c r="A18" s="325" t="s">
        <v>166</v>
      </c>
      <c r="B18" s="326"/>
      <c r="C18" s="326"/>
      <c r="D18" s="326"/>
      <c r="E18" s="326"/>
      <c r="F18" s="326"/>
      <c r="G18" s="326"/>
      <c r="H18" s="326"/>
      <c r="I18" s="327"/>
    </row>
    <row r="19" spans="1:13" ht="37.5">
      <c r="A19" s="168" t="s">
        <v>222</v>
      </c>
      <c r="B19" s="167">
        <v>2100</v>
      </c>
      <c r="C19" s="174">
        <f t="shared" ref="C19:I19" si="1">SUM(C20:C21)</f>
        <v>1</v>
      </c>
      <c r="D19" s="174">
        <f t="shared" si="1"/>
        <v>0</v>
      </c>
      <c r="E19" s="174">
        <f t="shared" si="1"/>
        <v>0</v>
      </c>
      <c r="F19" s="174">
        <f t="shared" si="1"/>
        <v>0</v>
      </c>
      <c r="G19" s="174">
        <f t="shared" si="1"/>
        <v>0</v>
      </c>
      <c r="H19" s="174">
        <f t="shared" si="1"/>
        <v>0</v>
      </c>
      <c r="I19" s="174">
        <f t="shared" si="1"/>
        <v>0</v>
      </c>
    </row>
    <row r="20" spans="1:13" ht="42.75" customHeight="1">
      <c r="A20" s="76" t="s">
        <v>375</v>
      </c>
      <c r="B20" s="167">
        <v>2101</v>
      </c>
      <c r="C20" s="174">
        <f>C9</f>
        <v>0</v>
      </c>
      <c r="D20" s="174">
        <v>0</v>
      </c>
      <c r="E20" s="174"/>
      <c r="F20" s="174">
        <f t="shared" ref="F20:I20" si="2">F9</f>
        <v>0</v>
      </c>
      <c r="G20" s="174">
        <f t="shared" si="2"/>
        <v>0</v>
      </c>
      <c r="H20" s="174">
        <f t="shared" si="2"/>
        <v>0</v>
      </c>
      <c r="I20" s="174">
        <f t="shared" si="2"/>
        <v>0</v>
      </c>
    </row>
    <row r="21" spans="1:13" ht="93.75">
      <c r="A21" s="76" t="s">
        <v>376</v>
      </c>
      <c r="B21" s="167">
        <v>2102</v>
      </c>
      <c r="C21" s="174">
        <f>C10</f>
        <v>1</v>
      </c>
      <c r="D21" s="174"/>
      <c r="E21" s="174"/>
      <c r="F21" s="174">
        <f t="shared" ref="F21:I21" si="3">F10</f>
        <v>0</v>
      </c>
      <c r="G21" s="174">
        <f t="shared" si="3"/>
        <v>0</v>
      </c>
      <c r="H21" s="174">
        <f t="shared" si="3"/>
        <v>0</v>
      </c>
      <c r="I21" s="174">
        <f t="shared" si="3"/>
        <v>0</v>
      </c>
    </row>
    <row r="22" spans="1:13" s="48" customFormat="1" ht="20.100000000000001" customHeight="1">
      <c r="A22" s="168" t="s">
        <v>168</v>
      </c>
      <c r="B22" s="169">
        <v>2110</v>
      </c>
      <c r="C22" s="174">
        <f>'I. Фін результат'!C110</f>
        <v>0.18</v>
      </c>
      <c r="D22" s="174">
        <f>'I. Фін результат'!D110</f>
        <v>0</v>
      </c>
      <c r="E22" s="174">
        <f>'I. Фін результат'!E110</f>
        <v>0</v>
      </c>
      <c r="F22" s="174">
        <f>'I. Фін результат'!F110</f>
        <v>0</v>
      </c>
      <c r="G22" s="174">
        <f>'I. Фін результат'!G110</f>
        <v>0</v>
      </c>
      <c r="H22" s="174">
        <f>'I. Фін результат'!H110</f>
        <v>0</v>
      </c>
      <c r="I22" s="174">
        <f>'I. Фін результат'!I110</f>
        <v>0</v>
      </c>
    </row>
    <row r="23" spans="1:13" ht="56.25">
      <c r="A23" s="168" t="s">
        <v>340</v>
      </c>
      <c r="B23" s="169">
        <v>2120</v>
      </c>
      <c r="C23" s="173"/>
      <c r="D23" s="173"/>
      <c r="E23" s="173"/>
      <c r="F23" s="173"/>
      <c r="G23" s="173"/>
      <c r="H23" s="173"/>
      <c r="I23" s="173"/>
    </row>
    <row r="24" spans="1:13" ht="56.25">
      <c r="A24" s="168" t="s">
        <v>341</v>
      </c>
      <c r="B24" s="169">
        <v>2130</v>
      </c>
      <c r="C24" s="173"/>
      <c r="D24" s="173"/>
      <c r="E24" s="173"/>
      <c r="F24" s="173"/>
      <c r="G24" s="173"/>
      <c r="H24" s="173"/>
      <c r="I24" s="173"/>
    </row>
    <row r="25" spans="1:13" s="50" customFormat="1" ht="56.25">
      <c r="A25" s="170" t="s">
        <v>259</v>
      </c>
      <c r="B25" s="171">
        <v>2140</v>
      </c>
      <c r="C25" s="175">
        <f>C29+C34</f>
        <v>141</v>
      </c>
      <c r="D25" s="175">
        <f>D29+D34</f>
        <v>167</v>
      </c>
      <c r="E25" s="175">
        <f t="shared" ref="E25:I25" si="4">SUM(E26:E30,E33,E34)</f>
        <v>157</v>
      </c>
      <c r="F25" s="175">
        <f t="shared" si="4"/>
        <v>40</v>
      </c>
      <c r="G25" s="175">
        <f t="shared" si="4"/>
        <v>81</v>
      </c>
      <c r="H25" s="175">
        <f t="shared" si="4"/>
        <v>121</v>
      </c>
      <c r="I25" s="175">
        <f t="shared" si="4"/>
        <v>162</v>
      </c>
      <c r="J25" s="46"/>
    </row>
    <row r="26" spans="1:13" ht="20.100000000000001" customHeight="1">
      <c r="A26" s="168" t="s">
        <v>90</v>
      </c>
      <c r="B26" s="169">
        <v>2141</v>
      </c>
      <c r="C26" s="173"/>
      <c r="D26" s="173"/>
      <c r="E26" s="173"/>
      <c r="F26" s="173"/>
      <c r="G26" s="173"/>
      <c r="H26" s="173"/>
      <c r="I26" s="173"/>
    </row>
    <row r="27" spans="1:13" ht="20.100000000000001" customHeight="1">
      <c r="A27" s="168" t="s">
        <v>117</v>
      </c>
      <c r="B27" s="169">
        <v>2142</v>
      </c>
      <c r="C27" s="173"/>
      <c r="D27" s="173"/>
      <c r="E27" s="173"/>
      <c r="F27" s="173"/>
      <c r="G27" s="173"/>
      <c r="H27" s="173"/>
      <c r="I27" s="173"/>
    </row>
    <row r="28" spans="1:13" ht="20.100000000000001" customHeight="1">
      <c r="A28" s="168" t="s">
        <v>108</v>
      </c>
      <c r="B28" s="169">
        <v>2143</v>
      </c>
      <c r="C28" s="173"/>
      <c r="D28" s="173"/>
      <c r="E28" s="173"/>
      <c r="F28" s="173"/>
      <c r="G28" s="173"/>
      <c r="H28" s="173"/>
      <c r="I28" s="173"/>
    </row>
    <row r="29" spans="1:13" ht="20.100000000000001" customHeight="1">
      <c r="A29" s="168" t="s">
        <v>88</v>
      </c>
      <c r="B29" s="169">
        <v>2144</v>
      </c>
      <c r="C29" s="172">
        <v>130</v>
      </c>
      <c r="D29" s="172">
        <v>154</v>
      </c>
      <c r="E29" s="172">
        <f>ROUND('I. Фін результат'!E133*18%,0)</f>
        <v>145</v>
      </c>
      <c r="F29" s="172">
        <f>ROUND('I. Фін результат'!F133*18%,0)</f>
        <v>37</v>
      </c>
      <c r="G29" s="172">
        <f>ROUND('I. Фін результат'!G133*18%,0)</f>
        <v>75</v>
      </c>
      <c r="H29" s="172">
        <f>ROUND('I. Фін результат'!H133*18%,0)</f>
        <v>112</v>
      </c>
      <c r="I29" s="172">
        <f>ROUND('I. Фін результат'!I133*18%,0)</f>
        <v>150</v>
      </c>
      <c r="J29" s="206">
        <f>'I. Фін результат'!F133*18%</f>
        <v>37.44</v>
      </c>
      <c r="K29" s="206">
        <f>'I. Фін результат'!G133*18%</f>
        <v>74.88</v>
      </c>
      <c r="L29" s="206">
        <f>'I. Фін результат'!H133*18%</f>
        <v>112.32</v>
      </c>
      <c r="M29" s="206">
        <f>'I. Фін результат'!I133*18%</f>
        <v>149.76</v>
      </c>
    </row>
    <row r="30" spans="1:13" s="48" customFormat="1" ht="20.100000000000001" customHeight="1">
      <c r="A30" s="168" t="s">
        <v>188</v>
      </c>
      <c r="B30" s="169">
        <v>2145</v>
      </c>
      <c r="C30" s="173"/>
      <c r="D30" s="176"/>
      <c r="E30" s="173"/>
      <c r="F30" s="173"/>
      <c r="G30" s="173"/>
      <c r="H30" s="173"/>
      <c r="I30" s="173"/>
    </row>
    <row r="31" spans="1:13" ht="56.25">
      <c r="A31" s="168" t="s">
        <v>270</v>
      </c>
      <c r="B31" s="169" t="s">
        <v>237</v>
      </c>
      <c r="C31" s="173"/>
      <c r="D31" s="176"/>
      <c r="E31" s="173"/>
      <c r="F31" s="173"/>
      <c r="G31" s="173"/>
      <c r="H31" s="173"/>
      <c r="I31" s="173"/>
    </row>
    <row r="32" spans="1:13" ht="20.100000000000001" customHeight="1">
      <c r="A32" s="168" t="s">
        <v>28</v>
      </c>
      <c r="B32" s="169" t="s">
        <v>238</v>
      </c>
      <c r="C32" s="173"/>
      <c r="D32" s="173"/>
      <c r="E32" s="173"/>
      <c r="F32" s="173"/>
      <c r="G32" s="173"/>
      <c r="H32" s="173"/>
      <c r="I32" s="173"/>
    </row>
    <row r="33" spans="1:21" s="48" customFormat="1" ht="20.100000000000001" customHeight="1">
      <c r="A33" s="168" t="s">
        <v>129</v>
      </c>
      <c r="B33" s="169">
        <v>2146</v>
      </c>
      <c r="C33" s="173"/>
      <c r="D33" s="173"/>
      <c r="E33" s="173"/>
      <c r="F33" s="173"/>
      <c r="G33" s="173"/>
      <c r="H33" s="173"/>
      <c r="I33" s="173"/>
    </row>
    <row r="34" spans="1:21" ht="20.100000000000001" customHeight="1">
      <c r="A34" s="168" t="s">
        <v>96</v>
      </c>
      <c r="B34" s="169">
        <v>2147</v>
      </c>
      <c r="C34" s="173">
        <f>C35</f>
        <v>11</v>
      </c>
      <c r="D34" s="173">
        <f t="shared" ref="D34:I34" si="5">D35</f>
        <v>13</v>
      </c>
      <c r="E34" s="173">
        <f t="shared" si="5"/>
        <v>12</v>
      </c>
      <c r="F34" s="173">
        <f t="shared" si="5"/>
        <v>3</v>
      </c>
      <c r="G34" s="173">
        <f t="shared" si="5"/>
        <v>6</v>
      </c>
      <c r="H34" s="173">
        <f t="shared" si="5"/>
        <v>9</v>
      </c>
      <c r="I34" s="173">
        <f t="shared" si="5"/>
        <v>12</v>
      </c>
    </row>
    <row r="35" spans="1:21" ht="20.100000000000001" customHeight="1">
      <c r="A35" s="168" t="s">
        <v>390</v>
      </c>
      <c r="B35" s="169" t="s">
        <v>391</v>
      </c>
      <c r="C35" s="172">
        <v>11</v>
      </c>
      <c r="D35" s="172">
        <v>13</v>
      </c>
      <c r="E35" s="172">
        <f>ROUND('I. Фін результат'!E133*1.5%,0)</f>
        <v>12</v>
      </c>
      <c r="F35" s="172">
        <f>ROUND('I. Фін результат'!F133*1.5%,0)</f>
        <v>3</v>
      </c>
      <c r="G35" s="172">
        <f>ROUND('I. Фін результат'!G133*1.5%,0)</f>
        <v>6</v>
      </c>
      <c r="H35" s="172">
        <f>ROUND('I. Фін результат'!H133*1.5%,0)</f>
        <v>9</v>
      </c>
      <c r="I35" s="172">
        <f>ROUND('I. Фін результат'!I133*1.5%,0)</f>
        <v>12</v>
      </c>
      <c r="J35" s="206">
        <f>'I. Фін результат'!F133*1.5%</f>
        <v>3.12</v>
      </c>
      <c r="K35" s="206">
        <f>'I. Фін результат'!G133*1.5%</f>
        <v>6.24</v>
      </c>
      <c r="L35" s="206">
        <f>'I. Фін результат'!H133*1.5%</f>
        <v>9.36</v>
      </c>
      <c r="M35" s="206">
        <f>'I. Фін результат'!I133*1.5%</f>
        <v>12.48</v>
      </c>
    </row>
    <row r="36" spans="1:21" s="48" customFormat="1" ht="37.5">
      <c r="A36" s="168" t="s">
        <v>89</v>
      </c>
      <c r="B36" s="169">
        <v>2150</v>
      </c>
      <c r="C36" s="172">
        <v>156</v>
      </c>
      <c r="D36" s="172">
        <v>188</v>
      </c>
      <c r="E36" s="172">
        <f>'I. Фін результат'!E134</f>
        <v>178</v>
      </c>
      <c r="F36" s="172">
        <f>'I. Фін результат'!F134</f>
        <v>46</v>
      </c>
      <c r="G36" s="172">
        <f>'I. Фін результат'!G134</f>
        <v>92</v>
      </c>
      <c r="H36" s="172">
        <f>'I. Фін результат'!H134</f>
        <v>137</v>
      </c>
      <c r="I36" s="172">
        <f>'I. Фін результат'!I134</f>
        <v>183</v>
      </c>
    </row>
    <row r="37" spans="1:21" s="48" customFormat="1" ht="20.100000000000001" customHeight="1">
      <c r="A37" s="170" t="s">
        <v>366</v>
      </c>
      <c r="B37" s="171">
        <v>2200</v>
      </c>
      <c r="C37" s="175">
        <f t="shared" ref="C37:I37" si="6">SUM(C19,C22:C24,C25,C36)</f>
        <v>298.18</v>
      </c>
      <c r="D37" s="269">
        <f t="shared" si="6"/>
        <v>355</v>
      </c>
      <c r="E37" s="175">
        <f t="shared" si="6"/>
        <v>335</v>
      </c>
      <c r="F37" s="175">
        <f t="shared" si="6"/>
        <v>86</v>
      </c>
      <c r="G37" s="175">
        <f t="shared" si="6"/>
        <v>173</v>
      </c>
      <c r="H37" s="175">
        <f t="shared" si="6"/>
        <v>258</v>
      </c>
      <c r="I37" s="175">
        <f t="shared" si="6"/>
        <v>345</v>
      </c>
      <c r="J37" s="46"/>
    </row>
    <row r="38" spans="1:21" s="48" customFormat="1" ht="20.100000000000001" customHeight="1">
      <c r="A38" s="150"/>
      <c r="B38" s="151"/>
      <c r="C38" s="152"/>
      <c r="D38" s="153"/>
      <c r="E38" s="153"/>
      <c r="F38" s="153"/>
      <c r="G38" s="153"/>
      <c r="H38" s="153"/>
      <c r="I38" s="153"/>
      <c r="U38" s="48">
        <v>2</v>
      </c>
    </row>
    <row r="39" spans="1:21" s="48" customFormat="1" ht="20.100000000000001" customHeight="1">
      <c r="A39" s="150"/>
      <c r="B39" s="151"/>
      <c r="C39" s="152"/>
      <c r="D39" s="153"/>
      <c r="E39" s="153"/>
      <c r="F39" s="153"/>
      <c r="G39" s="153"/>
      <c r="H39" s="153"/>
      <c r="I39" s="153"/>
    </row>
    <row r="40" spans="1:21" s="2" customFormat="1" ht="20.100000000000001" customHeight="1">
      <c r="A40" s="138" t="s">
        <v>420</v>
      </c>
      <c r="B40" s="139"/>
      <c r="C40" s="319" t="s">
        <v>118</v>
      </c>
      <c r="D40" s="328"/>
      <c r="E40" s="328"/>
      <c r="F40" s="140"/>
      <c r="G40" s="329" t="s">
        <v>449</v>
      </c>
      <c r="H40" s="329"/>
      <c r="I40" s="329"/>
    </row>
    <row r="41" spans="1:21" s="1" customFormat="1" ht="20.100000000000001" customHeight="1">
      <c r="A41" s="103" t="s">
        <v>305</v>
      </c>
      <c r="B41" s="116"/>
      <c r="C41" s="313" t="s">
        <v>304</v>
      </c>
      <c r="D41" s="313"/>
      <c r="E41" s="313"/>
      <c r="F41" s="141"/>
      <c r="G41" s="295" t="s">
        <v>114</v>
      </c>
      <c r="H41" s="295"/>
      <c r="I41" s="295"/>
    </row>
    <row r="42" spans="1:21" s="49" customFormat="1">
      <c r="A42" s="62"/>
      <c r="F42" s="46"/>
      <c r="G42" s="46"/>
      <c r="H42" s="46"/>
      <c r="I42" s="46"/>
      <c r="J42" s="46"/>
      <c r="K42" s="46"/>
    </row>
    <row r="43" spans="1:21" s="49" customFormat="1">
      <c r="A43" s="62"/>
      <c r="F43" s="46"/>
      <c r="G43" s="46"/>
      <c r="H43" s="46"/>
      <c r="I43" s="46"/>
      <c r="J43" s="46"/>
      <c r="K43" s="46"/>
    </row>
    <row r="44" spans="1:21" s="49" customFormat="1">
      <c r="A44" s="62"/>
      <c r="F44" s="46"/>
      <c r="G44" s="46"/>
      <c r="H44" s="46"/>
      <c r="I44" s="46"/>
      <c r="J44" s="46"/>
      <c r="K44" s="46"/>
    </row>
    <row r="45" spans="1:21" s="49" customFormat="1">
      <c r="A45" s="62"/>
      <c r="F45" s="46"/>
      <c r="G45" s="46"/>
      <c r="H45" s="46"/>
      <c r="I45" s="46"/>
      <c r="J45" s="46"/>
      <c r="K45" s="46"/>
    </row>
    <row r="46" spans="1:21" s="49" customFormat="1">
      <c r="A46" s="62"/>
      <c r="F46" s="46"/>
      <c r="G46" s="46"/>
      <c r="H46" s="46"/>
      <c r="I46" s="46"/>
      <c r="J46" s="46"/>
      <c r="K46" s="46"/>
    </row>
    <row r="47" spans="1:21" s="49" customFormat="1">
      <c r="A47" s="62"/>
      <c r="F47" s="46"/>
      <c r="G47" s="46"/>
      <c r="H47" s="46"/>
      <c r="I47" s="46"/>
      <c r="J47" s="46"/>
      <c r="K47" s="46"/>
    </row>
    <row r="48" spans="1:21" s="49" customFormat="1">
      <c r="A48" s="62"/>
      <c r="F48" s="46"/>
      <c r="G48" s="46"/>
      <c r="H48" s="46"/>
      <c r="I48" s="46"/>
      <c r="J48" s="46"/>
      <c r="K48" s="46"/>
    </row>
    <row r="49" spans="1:11" s="49" customFormat="1">
      <c r="A49" s="62"/>
      <c r="F49" s="46"/>
      <c r="G49" s="46"/>
      <c r="H49" s="46"/>
      <c r="I49" s="46"/>
      <c r="J49" s="46"/>
      <c r="K49" s="46"/>
    </row>
    <row r="50" spans="1:11" s="49" customFormat="1">
      <c r="A50" s="62"/>
      <c r="F50" s="46"/>
      <c r="G50" s="46"/>
      <c r="H50" s="46"/>
      <c r="I50" s="46"/>
      <c r="J50" s="46"/>
      <c r="K50" s="46"/>
    </row>
    <row r="51" spans="1:11" s="49" customFormat="1">
      <c r="A51" s="62"/>
      <c r="F51" s="46"/>
      <c r="G51" s="46"/>
      <c r="H51" s="46"/>
      <c r="I51" s="46"/>
      <c r="J51" s="46"/>
      <c r="K51" s="46"/>
    </row>
    <row r="52" spans="1:11" s="49" customFormat="1">
      <c r="A52" s="62"/>
      <c r="F52" s="46"/>
      <c r="G52" s="46"/>
      <c r="H52" s="46"/>
      <c r="I52" s="46"/>
      <c r="J52" s="46"/>
      <c r="K52" s="46"/>
    </row>
    <row r="53" spans="1:11" s="49" customFormat="1">
      <c r="A53" s="62"/>
      <c r="F53" s="46"/>
      <c r="G53" s="46"/>
      <c r="H53" s="46"/>
      <c r="I53" s="46"/>
      <c r="J53" s="46"/>
      <c r="K53" s="46"/>
    </row>
    <row r="54" spans="1:11" s="49" customFormat="1">
      <c r="A54" s="62"/>
      <c r="F54" s="46"/>
      <c r="G54" s="46"/>
      <c r="H54" s="46"/>
      <c r="I54" s="46"/>
      <c r="J54" s="46"/>
      <c r="K54" s="46"/>
    </row>
    <row r="55" spans="1:11" s="49" customFormat="1">
      <c r="A55" s="62"/>
      <c r="F55" s="46"/>
      <c r="G55" s="46"/>
      <c r="H55" s="46"/>
      <c r="I55" s="46"/>
      <c r="J55" s="46"/>
      <c r="K55" s="46"/>
    </row>
    <row r="56" spans="1:11" s="49" customFormat="1">
      <c r="A56" s="62"/>
      <c r="F56" s="46"/>
      <c r="G56" s="46"/>
      <c r="H56" s="46"/>
      <c r="I56" s="46"/>
      <c r="J56" s="46"/>
      <c r="K56" s="46"/>
    </row>
    <row r="57" spans="1:11" s="49" customFormat="1">
      <c r="A57" s="62"/>
      <c r="F57" s="46"/>
      <c r="G57" s="46"/>
      <c r="H57" s="46"/>
      <c r="I57" s="46"/>
      <c r="J57" s="46"/>
      <c r="K57" s="46"/>
    </row>
    <row r="58" spans="1:11" s="49" customFormat="1">
      <c r="A58" s="62"/>
      <c r="F58" s="46"/>
      <c r="G58" s="46"/>
      <c r="H58" s="46"/>
      <c r="I58" s="46"/>
      <c r="J58" s="46"/>
      <c r="K58" s="46"/>
    </row>
    <row r="59" spans="1:11" s="49" customFormat="1">
      <c r="A59" s="62"/>
      <c r="F59" s="46"/>
      <c r="G59" s="46"/>
      <c r="H59" s="46"/>
      <c r="I59" s="46"/>
      <c r="J59" s="46"/>
      <c r="K59" s="46"/>
    </row>
    <row r="60" spans="1:11" s="49" customFormat="1">
      <c r="A60" s="62"/>
      <c r="F60" s="46"/>
      <c r="G60" s="46"/>
      <c r="H60" s="46"/>
      <c r="I60" s="46"/>
      <c r="J60" s="46"/>
      <c r="K60" s="46"/>
    </row>
    <row r="61" spans="1:11" s="49" customFormat="1">
      <c r="A61" s="62"/>
      <c r="F61" s="46"/>
      <c r="G61" s="46"/>
      <c r="H61" s="46"/>
      <c r="I61" s="46"/>
      <c r="J61" s="46"/>
      <c r="K61" s="46"/>
    </row>
    <row r="62" spans="1:11" s="49" customFormat="1">
      <c r="A62" s="62"/>
      <c r="F62" s="46"/>
      <c r="G62" s="46"/>
      <c r="H62" s="46"/>
      <c r="I62" s="46"/>
      <c r="J62" s="46"/>
      <c r="K62" s="46"/>
    </row>
    <row r="63" spans="1:11" s="49" customFormat="1">
      <c r="A63" s="62"/>
      <c r="F63" s="46"/>
      <c r="G63" s="46"/>
      <c r="H63" s="46"/>
      <c r="I63" s="46"/>
      <c r="J63" s="46"/>
      <c r="K63" s="46"/>
    </row>
    <row r="64" spans="1:11" s="49" customFormat="1">
      <c r="A64" s="62"/>
      <c r="F64" s="46"/>
      <c r="G64" s="46"/>
      <c r="H64" s="46"/>
      <c r="I64" s="46"/>
      <c r="J64" s="46"/>
      <c r="K64" s="46"/>
    </row>
    <row r="65" spans="1:11" s="49" customFormat="1">
      <c r="A65" s="62"/>
      <c r="F65" s="46"/>
      <c r="G65" s="46"/>
      <c r="H65" s="46"/>
      <c r="I65" s="46"/>
      <c r="J65" s="46"/>
      <c r="K65" s="46"/>
    </row>
    <row r="66" spans="1:11" s="49" customFormat="1">
      <c r="A66" s="62"/>
      <c r="F66" s="46"/>
      <c r="G66" s="46"/>
      <c r="H66" s="46"/>
      <c r="I66" s="46"/>
      <c r="J66" s="46"/>
      <c r="K66" s="46"/>
    </row>
    <row r="67" spans="1:11" s="49" customFormat="1">
      <c r="A67" s="62"/>
      <c r="F67" s="46"/>
      <c r="G67" s="46"/>
      <c r="H67" s="46"/>
      <c r="I67" s="46"/>
      <c r="J67" s="46"/>
      <c r="K67" s="46"/>
    </row>
    <row r="68" spans="1:11" s="49" customFormat="1">
      <c r="A68" s="62"/>
      <c r="F68" s="46"/>
      <c r="G68" s="46"/>
      <c r="H68" s="46"/>
      <c r="I68" s="46"/>
      <c r="J68" s="46"/>
      <c r="K68" s="46"/>
    </row>
    <row r="69" spans="1:11" s="49" customFormat="1">
      <c r="A69" s="62"/>
      <c r="F69" s="46"/>
      <c r="G69" s="46"/>
      <c r="H69" s="46"/>
      <c r="I69" s="46"/>
      <c r="J69" s="46"/>
      <c r="K69" s="46"/>
    </row>
    <row r="70" spans="1:11" s="49" customFormat="1">
      <c r="A70" s="62"/>
      <c r="F70" s="46"/>
      <c r="G70" s="46"/>
      <c r="H70" s="46"/>
      <c r="I70" s="46"/>
      <c r="J70" s="46"/>
      <c r="K70" s="46"/>
    </row>
    <row r="71" spans="1:11" s="49" customFormat="1">
      <c r="A71" s="62"/>
      <c r="F71" s="46"/>
      <c r="G71" s="46"/>
      <c r="H71" s="46"/>
      <c r="I71" s="46"/>
      <c r="J71" s="46"/>
      <c r="K71" s="46"/>
    </row>
    <row r="72" spans="1:11" s="49" customFormat="1">
      <c r="A72" s="62"/>
      <c r="F72" s="46"/>
      <c r="G72" s="46"/>
      <c r="H72" s="46"/>
      <c r="I72" s="46"/>
      <c r="J72" s="46"/>
      <c r="K72" s="46"/>
    </row>
    <row r="73" spans="1:11" s="49" customFormat="1">
      <c r="A73" s="62"/>
      <c r="F73" s="46"/>
      <c r="G73" s="46"/>
      <c r="H73" s="46"/>
      <c r="I73" s="46"/>
      <c r="J73" s="46"/>
      <c r="K73" s="46"/>
    </row>
    <row r="74" spans="1:11" s="49" customFormat="1">
      <c r="A74" s="62"/>
      <c r="F74" s="46"/>
      <c r="G74" s="46"/>
      <c r="H74" s="46"/>
      <c r="I74" s="46"/>
      <c r="J74" s="46"/>
      <c r="K74" s="46"/>
    </row>
    <row r="75" spans="1:11" s="49" customFormat="1">
      <c r="A75" s="62"/>
      <c r="F75" s="46"/>
      <c r="G75" s="46"/>
      <c r="H75" s="46"/>
      <c r="I75" s="46"/>
      <c r="J75" s="46"/>
      <c r="K75" s="46"/>
    </row>
    <row r="76" spans="1:11" s="49" customFormat="1">
      <c r="A76" s="62"/>
      <c r="F76" s="46"/>
      <c r="G76" s="46"/>
      <c r="H76" s="46"/>
      <c r="I76" s="46"/>
      <c r="J76" s="46"/>
      <c r="K76" s="46"/>
    </row>
    <row r="77" spans="1:11" s="49" customFormat="1">
      <c r="A77" s="62"/>
      <c r="F77" s="46"/>
      <c r="G77" s="46"/>
      <c r="H77" s="46"/>
      <c r="I77" s="46"/>
      <c r="J77" s="46"/>
      <c r="K77" s="46"/>
    </row>
    <row r="78" spans="1:11" s="49" customFormat="1">
      <c r="A78" s="62"/>
      <c r="F78" s="46"/>
      <c r="G78" s="46"/>
      <c r="H78" s="46"/>
      <c r="I78" s="46"/>
      <c r="J78" s="46"/>
      <c r="K78" s="46"/>
    </row>
    <row r="79" spans="1:11" s="49" customFormat="1">
      <c r="A79" s="62"/>
      <c r="F79" s="46"/>
      <c r="G79" s="46"/>
      <c r="H79" s="46"/>
      <c r="I79" s="46"/>
      <c r="J79" s="46"/>
      <c r="K79" s="46"/>
    </row>
    <row r="80" spans="1:11" s="49" customFormat="1">
      <c r="A80" s="62"/>
      <c r="F80" s="46"/>
      <c r="G80" s="46"/>
      <c r="H80" s="46"/>
      <c r="I80" s="46"/>
      <c r="J80" s="46"/>
      <c r="K80" s="46"/>
    </row>
    <row r="81" spans="1:11" s="49" customFormat="1">
      <c r="A81" s="62"/>
      <c r="F81" s="46"/>
      <c r="G81" s="46"/>
      <c r="H81" s="46"/>
      <c r="I81" s="46"/>
      <c r="J81" s="46"/>
      <c r="K81" s="46"/>
    </row>
    <row r="82" spans="1:11" s="49" customFormat="1">
      <c r="A82" s="62"/>
      <c r="F82" s="46"/>
      <c r="G82" s="46"/>
      <c r="H82" s="46"/>
      <c r="I82" s="46"/>
      <c r="J82" s="46"/>
      <c r="K82" s="46"/>
    </row>
    <row r="83" spans="1:11" s="49" customFormat="1">
      <c r="A83" s="62"/>
      <c r="F83" s="46"/>
      <c r="G83" s="46"/>
      <c r="H83" s="46"/>
      <c r="I83" s="46"/>
      <c r="J83" s="46"/>
      <c r="K83" s="46"/>
    </row>
    <row r="84" spans="1:11" s="49" customFormat="1">
      <c r="A84" s="62"/>
      <c r="F84" s="46"/>
      <c r="G84" s="46"/>
      <c r="H84" s="46"/>
      <c r="I84" s="46"/>
      <c r="J84" s="46"/>
      <c r="K84" s="46"/>
    </row>
    <row r="85" spans="1:11" s="49" customFormat="1">
      <c r="A85" s="62"/>
      <c r="F85" s="46"/>
      <c r="G85" s="46"/>
      <c r="H85" s="46"/>
      <c r="I85" s="46"/>
      <c r="J85" s="46"/>
      <c r="K85" s="46"/>
    </row>
    <row r="86" spans="1:11" s="49" customFormat="1">
      <c r="A86" s="62"/>
      <c r="F86" s="46"/>
      <c r="G86" s="46"/>
      <c r="H86" s="46"/>
      <c r="I86" s="46"/>
      <c r="J86" s="46"/>
      <c r="K86" s="46"/>
    </row>
    <row r="87" spans="1:11" s="49" customFormat="1">
      <c r="A87" s="62"/>
      <c r="F87" s="46"/>
      <c r="G87" s="46"/>
      <c r="H87" s="46"/>
      <c r="I87" s="46"/>
      <c r="J87" s="46"/>
      <c r="K87" s="46"/>
    </row>
    <row r="88" spans="1:11" s="49" customFormat="1">
      <c r="A88" s="62"/>
      <c r="F88" s="46"/>
      <c r="G88" s="46"/>
      <c r="H88" s="46"/>
      <c r="I88" s="46"/>
      <c r="J88" s="46"/>
      <c r="K88" s="46"/>
    </row>
    <row r="89" spans="1:11" s="49" customFormat="1">
      <c r="A89" s="62"/>
      <c r="F89" s="46"/>
      <c r="G89" s="46"/>
      <c r="H89" s="46"/>
      <c r="I89" s="46"/>
      <c r="J89" s="46"/>
      <c r="K89" s="46"/>
    </row>
    <row r="90" spans="1:11" s="49" customFormat="1">
      <c r="A90" s="62"/>
      <c r="F90" s="46"/>
      <c r="G90" s="46"/>
      <c r="H90" s="46"/>
      <c r="I90" s="46"/>
      <c r="J90" s="46"/>
      <c r="K90" s="46"/>
    </row>
    <row r="91" spans="1:11" s="49" customFormat="1">
      <c r="A91" s="62"/>
      <c r="F91" s="46"/>
      <c r="G91" s="46"/>
      <c r="H91" s="46"/>
      <c r="I91" s="46"/>
      <c r="J91" s="46"/>
      <c r="K91" s="46"/>
    </row>
    <row r="92" spans="1:11" s="49" customFormat="1">
      <c r="A92" s="62"/>
      <c r="F92" s="46"/>
      <c r="G92" s="46"/>
      <c r="H92" s="46"/>
      <c r="I92" s="46"/>
      <c r="J92" s="46"/>
      <c r="K92" s="46"/>
    </row>
    <row r="93" spans="1:11" s="49" customFormat="1">
      <c r="A93" s="62"/>
      <c r="F93" s="46"/>
      <c r="G93" s="46"/>
      <c r="H93" s="46"/>
      <c r="I93" s="46"/>
      <c r="J93" s="46"/>
      <c r="K93" s="46"/>
    </row>
    <row r="94" spans="1:11" s="49" customFormat="1">
      <c r="A94" s="62"/>
      <c r="F94" s="46"/>
      <c r="G94" s="46"/>
      <c r="H94" s="46"/>
      <c r="I94" s="46"/>
      <c r="J94" s="46"/>
      <c r="K94" s="46"/>
    </row>
    <row r="95" spans="1:11" s="49" customFormat="1">
      <c r="A95" s="62"/>
      <c r="F95" s="46"/>
      <c r="G95" s="46"/>
      <c r="H95" s="46"/>
      <c r="I95" s="46"/>
      <c r="J95" s="46"/>
      <c r="K95" s="46"/>
    </row>
    <row r="96" spans="1:11" s="49" customFormat="1">
      <c r="A96" s="62"/>
      <c r="F96" s="46"/>
      <c r="G96" s="46"/>
      <c r="H96" s="46"/>
      <c r="I96" s="46"/>
      <c r="J96" s="46"/>
      <c r="K96" s="46"/>
    </row>
    <row r="97" spans="1:11" s="49" customFormat="1">
      <c r="A97" s="62"/>
      <c r="F97" s="46"/>
      <c r="G97" s="46"/>
      <c r="H97" s="46"/>
      <c r="I97" s="46"/>
      <c r="J97" s="46"/>
      <c r="K97" s="46"/>
    </row>
    <row r="98" spans="1:11" s="49" customFormat="1">
      <c r="A98" s="62"/>
      <c r="F98" s="46"/>
      <c r="G98" s="46"/>
      <c r="H98" s="46"/>
      <c r="I98" s="46"/>
      <c r="J98" s="46"/>
      <c r="K98" s="46"/>
    </row>
    <row r="99" spans="1:11" s="49" customFormat="1">
      <c r="A99" s="62"/>
      <c r="F99" s="46"/>
      <c r="G99" s="46"/>
      <c r="H99" s="46"/>
      <c r="I99" s="46"/>
      <c r="J99" s="46"/>
      <c r="K99" s="46"/>
    </row>
    <row r="100" spans="1:11" s="49" customFormat="1">
      <c r="A100" s="62"/>
      <c r="F100" s="46"/>
      <c r="G100" s="46"/>
      <c r="H100" s="46"/>
      <c r="I100" s="46"/>
      <c r="J100" s="46"/>
      <c r="K100" s="46"/>
    </row>
    <row r="101" spans="1:11" s="49" customFormat="1">
      <c r="A101" s="62"/>
      <c r="F101" s="46"/>
      <c r="G101" s="46"/>
      <c r="H101" s="46"/>
      <c r="I101" s="46"/>
      <c r="J101" s="46"/>
      <c r="K101" s="46"/>
    </row>
    <row r="102" spans="1:11" s="49" customFormat="1">
      <c r="A102" s="62"/>
      <c r="F102" s="46"/>
      <c r="G102" s="46"/>
      <c r="H102" s="46"/>
      <c r="I102" s="46"/>
      <c r="J102" s="46"/>
      <c r="K102" s="46"/>
    </row>
    <row r="103" spans="1:11" s="49" customFormat="1">
      <c r="A103" s="62"/>
      <c r="F103" s="46"/>
      <c r="G103" s="46"/>
      <c r="H103" s="46"/>
      <c r="I103" s="46"/>
      <c r="J103" s="46"/>
      <c r="K103" s="46"/>
    </row>
    <row r="104" spans="1:11" s="49" customFormat="1">
      <c r="A104" s="62"/>
      <c r="F104" s="46"/>
      <c r="G104" s="46"/>
      <c r="H104" s="46"/>
      <c r="I104" s="46"/>
      <c r="J104" s="46"/>
      <c r="K104" s="46"/>
    </row>
    <row r="105" spans="1:11" s="49" customFormat="1">
      <c r="A105" s="62"/>
      <c r="F105" s="46"/>
      <c r="G105" s="46"/>
      <c r="H105" s="46"/>
      <c r="I105" s="46"/>
      <c r="J105" s="46"/>
      <c r="K105" s="46"/>
    </row>
    <row r="106" spans="1:11" s="49" customFormat="1">
      <c r="A106" s="62"/>
      <c r="F106" s="46"/>
      <c r="G106" s="46"/>
      <c r="H106" s="46"/>
      <c r="I106" s="46"/>
      <c r="J106" s="46"/>
      <c r="K106" s="46"/>
    </row>
    <row r="107" spans="1:11" s="49" customFormat="1">
      <c r="A107" s="62"/>
      <c r="F107" s="46"/>
      <c r="G107" s="46"/>
      <c r="H107" s="46"/>
      <c r="I107" s="46"/>
      <c r="J107" s="46"/>
      <c r="K107" s="46"/>
    </row>
    <row r="108" spans="1:11" s="49" customFormat="1">
      <c r="A108" s="62"/>
      <c r="F108" s="46"/>
      <c r="G108" s="46"/>
      <c r="H108" s="46"/>
      <c r="I108" s="46"/>
      <c r="J108" s="46"/>
      <c r="K108" s="46"/>
    </row>
    <row r="109" spans="1:11" s="49" customFormat="1">
      <c r="A109" s="62"/>
      <c r="F109" s="46"/>
      <c r="G109" s="46"/>
      <c r="H109" s="46"/>
      <c r="I109" s="46"/>
      <c r="J109" s="46"/>
      <c r="K109" s="46"/>
    </row>
    <row r="110" spans="1:11" s="49" customFormat="1">
      <c r="A110" s="62"/>
      <c r="F110" s="46"/>
      <c r="G110" s="46"/>
      <c r="H110" s="46"/>
      <c r="I110" s="46"/>
      <c r="J110" s="46"/>
      <c r="K110" s="46"/>
    </row>
    <row r="111" spans="1:11" s="49" customFormat="1">
      <c r="A111" s="62"/>
      <c r="F111" s="46"/>
      <c r="G111" s="46"/>
      <c r="H111" s="46"/>
      <c r="I111" s="46"/>
      <c r="J111" s="46"/>
      <c r="K111" s="46"/>
    </row>
    <row r="112" spans="1:11" s="49" customFormat="1">
      <c r="A112" s="62"/>
      <c r="F112" s="46"/>
      <c r="G112" s="46"/>
      <c r="H112" s="46"/>
      <c r="I112" s="46"/>
      <c r="J112" s="46"/>
      <c r="K112" s="46"/>
    </row>
    <row r="113" spans="1:11" s="49" customFormat="1">
      <c r="A113" s="62"/>
      <c r="F113" s="46"/>
      <c r="G113" s="46"/>
      <c r="H113" s="46"/>
      <c r="I113" s="46"/>
      <c r="J113" s="46"/>
      <c r="K113" s="46"/>
    </row>
    <row r="114" spans="1:11" s="49" customFormat="1">
      <c r="A114" s="62"/>
      <c r="F114" s="46"/>
      <c r="G114" s="46"/>
      <c r="H114" s="46"/>
      <c r="I114" s="46"/>
      <c r="J114" s="46"/>
      <c r="K114" s="46"/>
    </row>
    <row r="115" spans="1:11" s="49" customFormat="1">
      <c r="A115" s="62"/>
      <c r="F115" s="46"/>
      <c r="G115" s="46"/>
      <c r="H115" s="46"/>
      <c r="I115" s="46"/>
      <c r="J115" s="46"/>
      <c r="K115" s="46"/>
    </row>
    <row r="116" spans="1:11" s="49" customFormat="1">
      <c r="A116" s="62"/>
      <c r="F116" s="46"/>
      <c r="G116" s="46"/>
      <c r="H116" s="46"/>
      <c r="I116" s="46"/>
      <c r="J116" s="46"/>
      <c r="K116" s="46"/>
    </row>
    <row r="117" spans="1:11" s="49" customFormat="1">
      <c r="A117" s="62"/>
      <c r="F117" s="46"/>
      <c r="G117" s="46"/>
      <c r="H117" s="46"/>
      <c r="I117" s="46"/>
      <c r="J117" s="46"/>
      <c r="K117" s="46"/>
    </row>
    <row r="118" spans="1:11" s="49" customFormat="1">
      <c r="A118" s="62"/>
      <c r="F118" s="46"/>
      <c r="G118" s="46"/>
      <c r="H118" s="46"/>
      <c r="I118" s="46"/>
      <c r="J118" s="46"/>
      <c r="K118" s="46"/>
    </row>
    <row r="119" spans="1:11" s="49" customFormat="1">
      <c r="A119" s="62"/>
      <c r="F119" s="46"/>
      <c r="G119" s="46"/>
      <c r="H119" s="46"/>
      <c r="I119" s="46"/>
      <c r="J119" s="46"/>
      <c r="K119" s="46"/>
    </row>
    <row r="120" spans="1:11" s="49" customFormat="1">
      <c r="A120" s="62"/>
      <c r="F120" s="46"/>
      <c r="G120" s="46"/>
      <c r="H120" s="46"/>
      <c r="I120" s="46"/>
      <c r="J120" s="46"/>
      <c r="K120" s="46"/>
    </row>
    <row r="121" spans="1:11" s="49" customFormat="1">
      <c r="A121" s="62"/>
      <c r="F121" s="46"/>
      <c r="G121" s="46"/>
      <c r="H121" s="46"/>
      <c r="I121" s="46"/>
      <c r="J121" s="46"/>
      <c r="K121" s="46"/>
    </row>
    <row r="122" spans="1:11" s="49" customFormat="1">
      <c r="A122" s="62"/>
      <c r="F122" s="46"/>
      <c r="G122" s="46"/>
      <c r="H122" s="46"/>
      <c r="I122" s="46"/>
      <c r="J122" s="46"/>
      <c r="K122" s="46"/>
    </row>
    <row r="123" spans="1:11" s="49" customFormat="1">
      <c r="A123" s="62"/>
      <c r="F123" s="46"/>
      <c r="G123" s="46"/>
      <c r="H123" s="46"/>
      <c r="I123" s="46"/>
      <c r="J123" s="46"/>
      <c r="K123" s="46"/>
    </row>
    <row r="124" spans="1:11" s="49" customFormat="1">
      <c r="A124" s="62"/>
      <c r="F124" s="46"/>
      <c r="G124" s="46"/>
      <c r="H124" s="46"/>
      <c r="I124" s="46"/>
      <c r="J124" s="46"/>
      <c r="K124" s="46"/>
    </row>
    <row r="125" spans="1:11" s="49" customFormat="1">
      <c r="A125" s="62"/>
      <c r="F125" s="46"/>
      <c r="G125" s="46"/>
      <c r="H125" s="46"/>
      <c r="I125" s="46"/>
      <c r="J125" s="46"/>
      <c r="K125" s="46"/>
    </row>
    <row r="126" spans="1:11" s="49" customFormat="1">
      <c r="A126" s="62"/>
      <c r="F126" s="46"/>
      <c r="G126" s="46"/>
      <c r="H126" s="46"/>
      <c r="I126" s="46"/>
      <c r="J126" s="46"/>
      <c r="K126" s="46"/>
    </row>
    <row r="127" spans="1:11" s="49" customFormat="1">
      <c r="A127" s="62"/>
      <c r="F127" s="46"/>
      <c r="G127" s="46"/>
      <c r="H127" s="46"/>
      <c r="I127" s="46"/>
      <c r="J127" s="46"/>
      <c r="K127" s="46"/>
    </row>
    <row r="128" spans="1:11" s="49" customFormat="1">
      <c r="A128" s="62"/>
      <c r="F128" s="46"/>
      <c r="G128" s="46"/>
      <c r="H128" s="46"/>
      <c r="I128" s="46"/>
      <c r="J128" s="46"/>
      <c r="K128" s="46"/>
    </row>
    <row r="129" spans="1:11" s="49" customFormat="1">
      <c r="A129" s="62"/>
      <c r="F129" s="46"/>
      <c r="G129" s="46"/>
      <c r="H129" s="46"/>
      <c r="I129" s="46"/>
      <c r="J129" s="46"/>
      <c r="K129" s="46"/>
    </row>
    <row r="130" spans="1:11" s="49" customFormat="1">
      <c r="A130" s="62"/>
      <c r="F130" s="46"/>
      <c r="G130" s="46"/>
      <c r="H130" s="46"/>
      <c r="I130" s="46"/>
      <c r="J130" s="46"/>
      <c r="K130" s="46"/>
    </row>
    <row r="131" spans="1:11" s="49" customFormat="1">
      <c r="A131" s="62"/>
      <c r="F131" s="46"/>
      <c r="G131" s="46"/>
      <c r="H131" s="46"/>
      <c r="I131" s="46"/>
      <c r="J131" s="46"/>
      <c r="K131" s="46"/>
    </row>
    <row r="132" spans="1:11" s="49" customFormat="1">
      <c r="A132" s="62"/>
      <c r="F132" s="46"/>
      <c r="G132" s="46"/>
      <c r="H132" s="46"/>
      <c r="I132" s="46"/>
      <c r="J132" s="46"/>
      <c r="K132" s="46"/>
    </row>
    <row r="133" spans="1:11" s="49" customFormat="1">
      <c r="A133" s="62"/>
      <c r="F133" s="46"/>
      <c r="G133" s="46"/>
      <c r="H133" s="46"/>
      <c r="I133" s="46"/>
      <c r="J133" s="46"/>
      <c r="K133" s="46"/>
    </row>
    <row r="134" spans="1:11" s="49" customFormat="1">
      <c r="A134" s="62"/>
      <c r="F134" s="46"/>
      <c r="G134" s="46"/>
      <c r="H134" s="46"/>
      <c r="I134" s="46"/>
      <c r="J134" s="46"/>
      <c r="K134" s="46"/>
    </row>
    <row r="135" spans="1:11" s="49" customFormat="1">
      <c r="A135" s="62"/>
      <c r="F135" s="46"/>
      <c r="G135" s="46"/>
      <c r="H135" s="46"/>
      <c r="I135" s="46"/>
      <c r="J135" s="46"/>
      <c r="K135" s="46"/>
    </row>
    <row r="136" spans="1:11" s="49" customFormat="1">
      <c r="A136" s="62"/>
      <c r="F136" s="46"/>
      <c r="G136" s="46"/>
      <c r="H136" s="46"/>
      <c r="I136" s="46"/>
      <c r="J136" s="46"/>
      <c r="K136" s="46"/>
    </row>
    <row r="137" spans="1:11" s="49" customFormat="1">
      <c r="A137" s="62"/>
      <c r="F137" s="46"/>
      <c r="G137" s="46"/>
      <c r="H137" s="46"/>
      <c r="I137" s="46"/>
      <c r="J137" s="46"/>
      <c r="K137" s="46"/>
    </row>
    <row r="138" spans="1:11" s="49" customFormat="1">
      <c r="A138" s="62"/>
      <c r="F138" s="46"/>
      <c r="G138" s="46"/>
      <c r="H138" s="46"/>
      <c r="I138" s="46"/>
      <c r="J138" s="46"/>
      <c r="K138" s="46"/>
    </row>
    <row r="139" spans="1:11" s="49" customFormat="1">
      <c r="A139" s="62"/>
      <c r="F139" s="46"/>
      <c r="G139" s="46"/>
      <c r="H139" s="46"/>
      <c r="I139" s="46"/>
      <c r="J139" s="46"/>
      <c r="K139" s="46"/>
    </row>
    <row r="140" spans="1:11" s="49" customFormat="1">
      <c r="A140" s="62"/>
      <c r="F140" s="46"/>
      <c r="G140" s="46"/>
      <c r="H140" s="46"/>
      <c r="I140" s="46"/>
      <c r="J140" s="46"/>
      <c r="K140" s="46"/>
    </row>
    <row r="141" spans="1:11" s="49" customFormat="1">
      <c r="A141" s="62"/>
      <c r="F141" s="46"/>
      <c r="G141" s="46"/>
      <c r="H141" s="46"/>
      <c r="I141" s="46"/>
      <c r="J141" s="46"/>
      <c r="K141" s="46"/>
    </row>
    <row r="142" spans="1:11" s="49" customFormat="1">
      <c r="A142" s="62"/>
      <c r="F142" s="46"/>
      <c r="G142" s="46"/>
      <c r="H142" s="46"/>
      <c r="I142" s="46"/>
      <c r="J142" s="46"/>
      <c r="K142" s="46"/>
    </row>
    <row r="143" spans="1:11" s="49" customFormat="1">
      <c r="A143" s="62"/>
      <c r="F143" s="46"/>
      <c r="G143" s="46"/>
      <c r="H143" s="46"/>
      <c r="I143" s="46"/>
      <c r="J143" s="46"/>
      <c r="K143" s="46"/>
    </row>
    <row r="144" spans="1:11" s="49" customFormat="1">
      <c r="A144" s="62"/>
      <c r="F144" s="46"/>
      <c r="G144" s="46"/>
      <c r="H144" s="46"/>
      <c r="I144" s="46"/>
      <c r="J144" s="46"/>
      <c r="K144" s="46"/>
    </row>
    <row r="145" spans="1:11" s="49" customFormat="1">
      <c r="A145" s="62"/>
      <c r="F145" s="46"/>
      <c r="G145" s="46"/>
      <c r="H145" s="46"/>
      <c r="I145" s="46"/>
      <c r="J145" s="46"/>
      <c r="K145" s="46"/>
    </row>
    <row r="146" spans="1:11" s="49" customFormat="1">
      <c r="A146" s="62"/>
      <c r="F146" s="46"/>
      <c r="G146" s="46"/>
      <c r="H146" s="46"/>
      <c r="I146" s="46"/>
      <c r="J146" s="46"/>
      <c r="K146" s="46"/>
    </row>
    <row r="147" spans="1:11" s="49" customFormat="1">
      <c r="A147" s="62"/>
      <c r="F147" s="46"/>
      <c r="G147" s="46"/>
      <c r="H147" s="46"/>
      <c r="I147" s="46"/>
      <c r="J147" s="46"/>
      <c r="K147" s="46"/>
    </row>
    <row r="148" spans="1:11" s="49" customFormat="1">
      <c r="A148" s="62"/>
      <c r="F148" s="46"/>
      <c r="G148" s="46"/>
      <c r="H148" s="46"/>
      <c r="I148" s="46"/>
      <c r="J148" s="46"/>
      <c r="K148" s="46"/>
    </row>
    <row r="149" spans="1:11" s="49" customFormat="1">
      <c r="A149" s="62"/>
      <c r="F149" s="46"/>
      <c r="G149" s="46"/>
      <c r="H149" s="46"/>
      <c r="I149" s="46"/>
      <c r="J149" s="46"/>
      <c r="K149" s="46"/>
    </row>
    <row r="150" spans="1:11" s="49" customFormat="1">
      <c r="A150" s="62"/>
      <c r="F150" s="46"/>
      <c r="G150" s="46"/>
      <c r="H150" s="46"/>
      <c r="I150" s="46"/>
      <c r="J150" s="46"/>
      <c r="K150" s="46"/>
    </row>
    <row r="151" spans="1:11" s="49" customFormat="1">
      <c r="A151" s="62"/>
      <c r="F151" s="46"/>
      <c r="G151" s="46"/>
      <c r="H151" s="46"/>
      <c r="I151" s="46"/>
      <c r="J151" s="46"/>
      <c r="K151" s="46"/>
    </row>
    <row r="152" spans="1:11" s="49" customFormat="1">
      <c r="A152" s="62"/>
      <c r="F152" s="46"/>
      <c r="G152" s="46"/>
      <c r="H152" s="46"/>
      <c r="I152" s="46"/>
      <c r="J152" s="46"/>
      <c r="K152" s="46"/>
    </row>
    <row r="153" spans="1:11" s="49" customFormat="1">
      <c r="A153" s="62"/>
      <c r="F153" s="46"/>
      <c r="G153" s="46"/>
      <c r="H153" s="46"/>
      <c r="I153" s="46"/>
      <c r="J153" s="46"/>
      <c r="K153" s="46"/>
    </row>
    <row r="154" spans="1:11" s="49" customFormat="1">
      <c r="A154" s="62"/>
      <c r="F154" s="46"/>
      <c r="G154" s="46"/>
      <c r="H154" s="46"/>
      <c r="I154" s="46"/>
      <c r="J154" s="46"/>
      <c r="K154" s="46"/>
    </row>
    <row r="155" spans="1:11" s="49" customFormat="1">
      <c r="A155" s="62"/>
      <c r="F155" s="46"/>
      <c r="G155" s="46"/>
      <c r="H155" s="46"/>
      <c r="I155" s="46"/>
      <c r="J155" s="46"/>
      <c r="K155" s="46"/>
    </row>
    <row r="156" spans="1:11" s="49" customFormat="1">
      <c r="A156" s="62"/>
      <c r="F156" s="46"/>
      <c r="G156" s="46"/>
      <c r="H156" s="46"/>
      <c r="I156" s="46"/>
      <c r="J156" s="46"/>
      <c r="K156" s="46"/>
    </row>
    <row r="157" spans="1:11" s="49" customFormat="1">
      <c r="A157" s="62"/>
      <c r="F157" s="46"/>
      <c r="G157" s="46"/>
      <c r="H157" s="46"/>
      <c r="I157" s="46"/>
      <c r="J157" s="46"/>
      <c r="K157" s="46"/>
    </row>
    <row r="158" spans="1:11" s="49" customFormat="1">
      <c r="A158" s="62"/>
      <c r="F158" s="46"/>
      <c r="G158" s="46"/>
      <c r="H158" s="46"/>
      <c r="I158" s="46"/>
      <c r="J158" s="46"/>
      <c r="K158" s="46"/>
    </row>
    <row r="159" spans="1:11" s="49" customFormat="1">
      <c r="A159" s="62"/>
      <c r="F159" s="46"/>
      <c r="G159" s="46"/>
      <c r="H159" s="46"/>
      <c r="I159" s="46"/>
      <c r="J159" s="46"/>
      <c r="K159" s="46"/>
    </row>
    <row r="160" spans="1:11" s="49" customFormat="1">
      <c r="A160" s="62"/>
      <c r="F160" s="46"/>
      <c r="G160" s="46"/>
      <c r="H160" s="46"/>
      <c r="I160" s="46"/>
      <c r="J160" s="46"/>
      <c r="K160" s="46"/>
    </row>
    <row r="161" spans="1:11" s="49" customFormat="1">
      <c r="A161" s="62"/>
      <c r="F161" s="46"/>
      <c r="G161" s="46"/>
      <c r="H161" s="46"/>
      <c r="I161" s="46"/>
      <c r="J161" s="46"/>
      <c r="K161" s="46"/>
    </row>
    <row r="162" spans="1:11" s="49" customFormat="1">
      <c r="A162" s="62"/>
      <c r="F162" s="46"/>
      <c r="G162" s="46"/>
      <c r="H162" s="46"/>
      <c r="I162" s="46"/>
      <c r="J162" s="46"/>
      <c r="K162" s="46"/>
    </row>
    <row r="163" spans="1:11" s="49" customFormat="1">
      <c r="A163" s="62"/>
      <c r="F163" s="46"/>
      <c r="G163" s="46"/>
      <c r="H163" s="46"/>
      <c r="I163" s="46"/>
      <c r="J163" s="46"/>
      <c r="K163" s="46"/>
    </row>
    <row r="164" spans="1:11" s="49" customFormat="1">
      <c r="A164" s="62"/>
      <c r="F164" s="46"/>
      <c r="G164" s="46"/>
      <c r="H164" s="46"/>
      <c r="I164" s="46"/>
      <c r="J164" s="46"/>
      <c r="K164" s="46"/>
    </row>
    <row r="165" spans="1:11" s="49" customFormat="1">
      <c r="A165" s="62"/>
      <c r="F165" s="46"/>
      <c r="G165" s="46"/>
      <c r="H165" s="46"/>
      <c r="I165" s="46"/>
      <c r="J165" s="46"/>
      <c r="K165" s="46"/>
    </row>
    <row r="166" spans="1:11" s="49" customFormat="1">
      <c r="A166" s="62"/>
      <c r="F166" s="46"/>
      <c r="G166" s="46"/>
      <c r="H166" s="46"/>
      <c r="I166" s="46"/>
      <c r="J166" s="46"/>
      <c r="K166" s="46"/>
    </row>
    <row r="167" spans="1:11" s="49" customFormat="1">
      <c r="A167" s="62"/>
      <c r="F167" s="46"/>
      <c r="G167" s="46"/>
      <c r="H167" s="46"/>
      <c r="I167" s="46"/>
      <c r="J167" s="46"/>
      <c r="K167" s="46"/>
    </row>
    <row r="168" spans="1:11" s="49" customFormat="1">
      <c r="A168" s="62"/>
      <c r="F168" s="46"/>
      <c r="G168" s="46"/>
      <c r="H168" s="46"/>
      <c r="I168" s="46"/>
      <c r="J168" s="46"/>
      <c r="K168" s="46"/>
    </row>
    <row r="169" spans="1:11" s="49" customFormat="1">
      <c r="A169" s="62"/>
      <c r="F169" s="46"/>
      <c r="G169" s="46"/>
      <c r="H169" s="46"/>
      <c r="I169" s="46"/>
      <c r="J169" s="46"/>
      <c r="K169" s="46"/>
    </row>
    <row r="170" spans="1:11" s="49" customFormat="1">
      <c r="A170" s="62"/>
      <c r="F170" s="46"/>
      <c r="G170" s="46"/>
      <c r="H170" s="46"/>
      <c r="I170" s="46"/>
      <c r="J170" s="46"/>
      <c r="K170" s="46"/>
    </row>
    <row r="171" spans="1:11" s="49" customFormat="1">
      <c r="A171" s="62"/>
      <c r="F171" s="46"/>
      <c r="G171" s="46"/>
      <c r="H171" s="46"/>
      <c r="I171" s="46"/>
      <c r="J171" s="46"/>
      <c r="K171" s="46"/>
    </row>
    <row r="172" spans="1:11" s="49" customFormat="1">
      <c r="A172" s="62"/>
      <c r="F172" s="46"/>
      <c r="G172" s="46"/>
      <c r="H172" s="46"/>
      <c r="I172" s="46"/>
      <c r="J172" s="46"/>
      <c r="K172" s="46"/>
    </row>
    <row r="173" spans="1:11" s="49" customFormat="1">
      <c r="A173" s="62"/>
      <c r="F173" s="46"/>
      <c r="G173" s="46"/>
      <c r="H173" s="46"/>
      <c r="I173" s="46"/>
      <c r="J173" s="46"/>
      <c r="K173" s="46"/>
    </row>
    <row r="174" spans="1:11" s="49" customFormat="1">
      <c r="A174" s="62"/>
      <c r="F174" s="46"/>
      <c r="G174" s="46"/>
      <c r="H174" s="46"/>
      <c r="I174" s="46"/>
      <c r="J174" s="46"/>
      <c r="K174" s="46"/>
    </row>
    <row r="175" spans="1:11" s="49" customFormat="1">
      <c r="A175" s="62"/>
      <c r="F175" s="46"/>
      <c r="G175" s="46"/>
      <c r="H175" s="46"/>
      <c r="I175" s="46"/>
      <c r="J175" s="46"/>
      <c r="K175" s="46"/>
    </row>
    <row r="176" spans="1:11" s="49" customFormat="1">
      <c r="A176" s="62"/>
      <c r="F176" s="46"/>
      <c r="G176" s="46"/>
      <c r="H176" s="46"/>
      <c r="I176" s="46"/>
      <c r="J176" s="46"/>
      <c r="K176" s="46"/>
    </row>
    <row r="177" spans="1:11" s="49" customFormat="1">
      <c r="A177" s="62"/>
      <c r="F177" s="46"/>
      <c r="G177" s="46"/>
      <c r="H177" s="46"/>
      <c r="I177" s="46"/>
      <c r="J177" s="46"/>
      <c r="K177" s="46"/>
    </row>
    <row r="178" spans="1:11" s="49" customFormat="1">
      <c r="A178" s="62"/>
      <c r="F178" s="46"/>
      <c r="G178" s="46"/>
      <c r="H178" s="46"/>
      <c r="I178" s="46"/>
      <c r="J178" s="46"/>
      <c r="K178" s="46"/>
    </row>
    <row r="179" spans="1:11" s="49" customFormat="1">
      <c r="A179" s="62"/>
      <c r="F179" s="46"/>
      <c r="G179" s="46"/>
      <c r="H179" s="46"/>
      <c r="I179" s="46"/>
      <c r="J179" s="46"/>
      <c r="K179" s="46"/>
    </row>
    <row r="180" spans="1:11" s="49" customFormat="1">
      <c r="A180" s="62"/>
      <c r="F180" s="46"/>
      <c r="G180" s="46"/>
      <c r="H180" s="46"/>
      <c r="I180" s="46"/>
      <c r="J180" s="46"/>
      <c r="K180" s="46"/>
    </row>
    <row r="181" spans="1:11" s="49" customFormat="1">
      <c r="A181" s="62"/>
      <c r="F181" s="46"/>
      <c r="G181" s="46"/>
      <c r="H181" s="46"/>
      <c r="I181" s="46"/>
      <c r="J181" s="46"/>
      <c r="K181" s="46"/>
    </row>
    <row r="182" spans="1:11" s="49" customFormat="1">
      <c r="A182" s="62"/>
      <c r="F182" s="46"/>
      <c r="G182" s="46"/>
      <c r="H182" s="46"/>
      <c r="I182" s="46"/>
      <c r="J182" s="46"/>
      <c r="K182" s="46"/>
    </row>
    <row r="183" spans="1:11" s="49" customFormat="1">
      <c r="A183" s="62"/>
      <c r="F183" s="46"/>
      <c r="G183" s="46"/>
      <c r="H183" s="46"/>
      <c r="I183" s="46"/>
      <c r="J183" s="46"/>
      <c r="K183" s="46"/>
    </row>
    <row r="184" spans="1:11" s="49" customFormat="1">
      <c r="A184" s="62"/>
      <c r="F184" s="46"/>
      <c r="G184" s="46"/>
      <c r="H184" s="46"/>
      <c r="I184" s="46"/>
      <c r="J184" s="46"/>
      <c r="K184" s="46"/>
    </row>
    <row r="185" spans="1:11" s="49" customFormat="1">
      <c r="A185" s="62"/>
      <c r="F185" s="46"/>
      <c r="G185" s="46"/>
      <c r="H185" s="46"/>
      <c r="I185" s="46"/>
      <c r="J185" s="46"/>
      <c r="K185" s="46"/>
    </row>
    <row r="186" spans="1:11" s="49" customFormat="1">
      <c r="A186" s="62"/>
      <c r="F186" s="46"/>
      <c r="G186" s="46"/>
      <c r="H186" s="46"/>
      <c r="I186" s="46"/>
      <c r="J186" s="46"/>
      <c r="K186" s="46"/>
    </row>
    <row r="187" spans="1:11" s="49" customFormat="1">
      <c r="A187" s="62"/>
      <c r="F187" s="46"/>
      <c r="G187" s="46"/>
      <c r="H187" s="46"/>
      <c r="I187" s="46"/>
      <c r="J187" s="46"/>
      <c r="K187" s="46"/>
    </row>
    <row r="188" spans="1:11" s="49" customFormat="1">
      <c r="A188" s="62"/>
      <c r="F188" s="46"/>
      <c r="G188" s="46"/>
      <c r="H188" s="46"/>
      <c r="I188" s="46"/>
      <c r="J188" s="46"/>
      <c r="K188" s="46"/>
    </row>
    <row r="189" spans="1:11" s="49" customFormat="1">
      <c r="A189" s="62"/>
      <c r="F189" s="46"/>
      <c r="G189" s="46"/>
      <c r="H189" s="46"/>
      <c r="I189" s="46"/>
      <c r="J189" s="46"/>
      <c r="K189" s="46"/>
    </row>
    <row r="190" spans="1:11" s="49" customFormat="1">
      <c r="A190" s="62"/>
      <c r="F190" s="46"/>
      <c r="G190" s="46"/>
      <c r="H190" s="46"/>
      <c r="I190" s="46"/>
      <c r="J190" s="46"/>
      <c r="K190" s="46"/>
    </row>
    <row r="191" spans="1:11" s="49" customFormat="1">
      <c r="A191" s="62"/>
      <c r="F191" s="46"/>
      <c r="G191" s="46"/>
      <c r="H191" s="46"/>
      <c r="I191" s="46"/>
      <c r="J191" s="46"/>
      <c r="K191" s="46"/>
    </row>
  </sheetData>
  <sheetProtection formatCells="0" formatColumns="0" formatRows="0" insertRows="0" deleteRows="0"/>
  <mergeCells count="13">
    <mergeCell ref="C41:E41"/>
    <mergeCell ref="G41:I41"/>
    <mergeCell ref="A6:I6"/>
    <mergeCell ref="A18:I18"/>
    <mergeCell ref="C40:E40"/>
    <mergeCell ref="G40:I40"/>
    <mergeCell ref="A1:I1"/>
    <mergeCell ref="A3:A4"/>
    <mergeCell ref="B3:B4"/>
    <mergeCell ref="C3:C4"/>
    <mergeCell ref="D3:D4"/>
    <mergeCell ref="E3:E4"/>
    <mergeCell ref="F3:I3"/>
  </mergeCells>
  <phoneticPr fontId="3" type="noConversion"/>
  <pageMargins left="0.78740157480314965" right="0.39370078740157483" top="0.59055118110236227" bottom="0.59055118110236227" header="0.19685039370078741" footer="0.11811023622047245"/>
  <pageSetup paperSize="9" scale="50" fitToHeight="2"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I120"/>
  <sheetViews>
    <sheetView zoomScale="75" zoomScaleNormal="75" zoomScaleSheetLayoutView="75" workbookViewId="0">
      <pane ySplit="5" topLeftCell="A75" activePane="bottomLeft" state="frozen"/>
      <selection pane="bottomLeft" activeCell="K82" sqref="K82"/>
    </sheetView>
  </sheetViews>
  <sheetFormatPr defaultRowHeight="18.75" outlineLevelRow="1"/>
  <cols>
    <col min="1" max="1" width="53.28515625" style="1" customWidth="1"/>
    <col min="2" max="2" width="13.7109375" style="1" customWidth="1"/>
    <col min="3" max="3" width="12.140625" style="1" customWidth="1"/>
    <col min="4" max="4" width="13.140625" style="1" customWidth="1"/>
    <col min="5" max="5" width="13.85546875" style="1" customWidth="1"/>
    <col min="6" max="6" width="12.42578125" style="1" bestFit="1" customWidth="1"/>
    <col min="7" max="7" width="10.7109375" style="1" bestFit="1" customWidth="1"/>
    <col min="8" max="8" width="11.42578125" style="1" bestFit="1" customWidth="1"/>
    <col min="9" max="9" width="10.7109375" style="1" bestFit="1" customWidth="1"/>
    <col min="10" max="16384" width="9.140625" style="1"/>
  </cols>
  <sheetData>
    <row r="1" spans="1:9">
      <c r="A1" s="293" t="s">
        <v>377</v>
      </c>
      <c r="B1" s="293"/>
      <c r="C1" s="293"/>
      <c r="D1" s="293"/>
      <c r="E1" s="293"/>
      <c r="F1" s="293"/>
      <c r="G1" s="293"/>
      <c r="H1" s="293"/>
      <c r="I1" s="293"/>
    </row>
    <row r="2" spans="1:9" outlineLevel="1">
      <c r="A2" s="21"/>
      <c r="B2" s="21"/>
      <c r="C2" s="21"/>
      <c r="D2" s="21"/>
      <c r="E2" s="21"/>
      <c r="F2" s="21"/>
      <c r="G2" s="21"/>
      <c r="H2" s="21"/>
      <c r="I2" s="21"/>
    </row>
    <row r="3" spans="1:9" ht="48" customHeight="1">
      <c r="A3" s="330" t="s">
        <v>275</v>
      </c>
      <c r="B3" s="324" t="s">
        <v>0</v>
      </c>
      <c r="C3" s="332" t="s">
        <v>32</v>
      </c>
      <c r="D3" s="332" t="s">
        <v>69</v>
      </c>
      <c r="E3" s="324" t="s">
        <v>181</v>
      </c>
      <c r="F3" s="314" t="s">
        <v>369</v>
      </c>
      <c r="G3" s="314"/>
      <c r="H3" s="314"/>
      <c r="I3" s="314"/>
    </row>
    <row r="4" spans="1:9" ht="38.25" customHeight="1">
      <c r="A4" s="331"/>
      <c r="B4" s="324"/>
      <c r="C4" s="332"/>
      <c r="D4" s="332"/>
      <c r="E4" s="324"/>
      <c r="F4" s="13" t="s">
        <v>378</v>
      </c>
      <c r="G4" s="13" t="s">
        <v>371</v>
      </c>
      <c r="H4" s="13" t="s">
        <v>372</v>
      </c>
      <c r="I4" s="13" t="s">
        <v>85</v>
      </c>
    </row>
    <row r="5" spans="1:9" ht="18" customHeight="1">
      <c r="A5" s="7">
        <v>1</v>
      </c>
      <c r="B5" s="13">
        <v>2</v>
      </c>
      <c r="C5" s="223">
        <v>3</v>
      </c>
      <c r="D5" s="13">
        <v>4</v>
      </c>
      <c r="E5" s="13">
        <v>5</v>
      </c>
      <c r="F5" s="13">
        <v>6</v>
      </c>
      <c r="G5" s="13">
        <v>7</v>
      </c>
      <c r="H5" s="13">
        <v>8</v>
      </c>
      <c r="I5" s="13">
        <v>9</v>
      </c>
    </row>
    <row r="6" spans="1:9" s="60" customFormat="1" ht="20.100000000000001" customHeight="1">
      <c r="A6" s="325" t="s">
        <v>171</v>
      </c>
      <c r="B6" s="326"/>
      <c r="C6" s="326"/>
      <c r="D6" s="326"/>
      <c r="E6" s="326"/>
      <c r="F6" s="326"/>
      <c r="G6" s="326"/>
      <c r="H6" s="326"/>
      <c r="I6" s="327"/>
    </row>
    <row r="7" spans="1:9" ht="37.5">
      <c r="A7" s="47" t="s">
        <v>191</v>
      </c>
      <c r="B7" s="9">
        <v>1170</v>
      </c>
      <c r="C7" s="188">
        <f>'I. Фін результат'!C109</f>
        <v>1</v>
      </c>
      <c r="D7" s="174">
        <f>'I. Фін результат'!D109</f>
        <v>-2421</v>
      </c>
      <c r="E7" s="174">
        <f>'I. Фін результат'!E109</f>
        <v>-1033</v>
      </c>
      <c r="F7" s="174">
        <f>'I. Фін результат'!F109</f>
        <v>-258</v>
      </c>
      <c r="G7" s="174">
        <f>'I. Фін результат'!G109</f>
        <v>-513</v>
      </c>
      <c r="H7" s="174">
        <f>'I. Фін результат'!H109</f>
        <v>-771</v>
      </c>
      <c r="I7" s="174">
        <f>'I. Фін результат'!I109</f>
        <v>-1026</v>
      </c>
    </row>
    <row r="8" spans="1:9" ht="20.100000000000001" customHeight="1">
      <c r="A8" s="47" t="s">
        <v>192</v>
      </c>
      <c r="B8" s="14"/>
      <c r="C8" s="188"/>
      <c r="D8" s="188"/>
      <c r="E8" s="188"/>
      <c r="F8" s="188"/>
      <c r="G8" s="188"/>
      <c r="H8" s="188"/>
      <c r="I8" s="188"/>
    </row>
    <row r="9" spans="1:9" ht="20.100000000000001" customHeight="1">
      <c r="A9" s="47" t="s">
        <v>195</v>
      </c>
      <c r="B9" s="6">
        <v>3000</v>
      </c>
      <c r="C9" s="188">
        <f>'I. Фін результат'!C135</f>
        <v>81</v>
      </c>
      <c r="D9" s="174">
        <f>'I. Фін результат'!D135</f>
        <v>65</v>
      </c>
      <c r="E9" s="174">
        <f>'I. Фін результат'!E135</f>
        <v>42</v>
      </c>
      <c r="F9" s="174">
        <f>'I. Фін результат'!F135</f>
        <v>5</v>
      </c>
      <c r="G9" s="174">
        <f>'I. Фін результат'!G135</f>
        <v>10</v>
      </c>
      <c r="H9" s="174">
        <f>'I. Фін результат'!H135</f>
        <v>15</v>
      </c>
      <c r="I9" s="174">
        <f>'I. Фін результат'!I135</f>
        <v>17</v>
      </c>
    </row>
    <row r="10" spans="1:9" ht="20.100000000000001" customHeight="1">
      <c r="A10" s="47" t="s">
        <v>196</v>
      </c>
      <c r="B10" s="6">
        <v>3010</v>
      </c>
      <c r="C10" s="173"/>
      <c r="D10" s="173"/>
      <c r="E10" s="173"/>
      <c r="F10" s="173"/>
      <c r="G10" s="173"/>
      <c r="H10" s="173"/>
      <c r="I10" s="173"/>
    </row>
    <row r="11" spans="1:9" ht="37.5">
      <c r="A11" s="47" t="s">
        <v>197</v>
      </c>
      <c r="B11" s="6">
        <v>3020</v>
      </c>
      <c r="C11" s="173"/>
      <c r="D11" s="173"/>
      <c r="E11" s="173"/>
      <c r="F11" s="173"/>
      <c r="G11" s="173"/>
      <c r="H11" s="173"/>
      <c r="I11" s="173"/>
    </row>
    <row r="12" spans="1:9" ht="56.25">
      <c r="A12" s="47" t="s">
        <v>198</v>
      </c>
      <c r="B12" s="6">
        <v>3030</v>
      </c>
      <c r="C12" s="173">
        <f>C13+C14</f>
        <v>-62</v>
      </c>
      <c r="D12" s="173">
        <f t="shared" ref="D12:I12" si="0">D13</f>
        <v>-37</v>
      </c>
      <c r="E12" s="173">
        <f>E13+E14</f>
        <v>-27</v>
      </c>
      <c r="F12" s="173">
        <f t="shared" si="0"/>
        <v>-5</v>
      </c>
      <c r="G12" s="173">
        <f t="shared" si="0"/>
        <v>-10</v>
      </c>
      <c r="H12" s="173">
        <f t="shared" si="0"/>
        <v>-15</v>
      </c>
      <c r="I12" s="173">
        <f t="shared" si="0"/>
        <v>-17</v>
      </c>
    </row>
    <row r="13" spans="1:9" ht="56.25">
      <c r="A13" s="47" t="s">
        <v>426</v>
      </c>
      <c r="B13" s="6" t="s">
        <v>427</v>
      </c>
      <c r="C13" s="222">
        <v>-62</v>
      </c>
      <c r="D13" s="173">
        <v>-37</v>
      </c>
      <c r="E13" s="173">
        <v>-27</v>
      </c>
      <c r="F13" s="222">
        <f>-'I. Фін результат'!F22</f>
        <v>-5</v>
      </c>
      <c r="G13" s="222">
        <f>-'I. Фін результат'!G22</f>
        <v>-10</v>
      </c>
      <c r="H13" s="222">
        <f>-'I. Фін результат'!H22</f>
        <v>-15</v>
      </c>
      <c r="I13" s="222">
        <f>-'I. Фін результат'!I22</f>
        <v>-17</v>
      </c>
    </row>
    <row r="14" spans="1:9" ht="37.5">
      <c r="A14" s="47" t="s">
        <v>472</v>
      </c>
      <c r="B14" s="226" t="s">
        <v>473</v>
      </c>
      <c r="C14" s="173"/>
      <c r="D14" s="173"/>
      <c r="E14" s="173"/>
      <c r="F14" s="222"/>
      <c r="G14" s="222"/>
      <c r="H14" s="222"/>
      <c r="I14" s="222"/>
    </row>
    <row r="15" spans="1:9" ht="42.75" customHeight="1">
      <c r="A15" s="59" t="s">
        <v>258</v>
      </c>
      <c r="B15" s="96">
        <v>3040</v>
      </c>
      <c r="C15" s="175">
        <f>C7+C9+C10+C11+C12</f>
        <v>20</v>
      </c>
      <c r="D15" s="175">
        <f t="shared" ref="D15:I15" si="1">D7+D9+D10+D11+D12</f>
        <v>-2393</v>
      </c>
      <c r="E15" s="175">
        <f t="shared" si="1"/>
        <v>-1018</v>
      </c>
      <c r="F15" s="175">
        <f t="shared" si="1"/>
        <v>-258</v>
      </c>
      <c r="G15" s="175">
        <f t="shared" si="1"/>
        <v>-513</v>
      </c>
      <c r="H15" s="175">
        <f t="shared" si="1"/>
        <v>-771</v>
      </c>
      <c r="I15" s="175">
        <f t="shared" si="1"/>
        <v>-1026</v>
      </c>
    </row>
    <row r="16" spans="1:9" ht="37.5">
      <c r="A16" s="235" t="s">
        <v>199</v>
      </c>
      <c r="B16" s="236">
        <v>3050</v>
      </c>
      <c r="C16" s="218">
        <f>C17+C18</f>
        <v>-38</v>
      </c>
      <c r="D16" s="218"/>
      <c r="E16" s="218">
        <f>E17+E18</f>
        <v>0</v>
      </c>
      <c r="F16" s="218">
        <f>F17+F18</f>
        <v>0</v>
      </c>
      <c r="G16" s="218">
        <f t="shared" ref="G16:I16" si="2">G17+G18</f>
        <v>0</v>
      </c>
      <c r="H16" s="218">
        <f t="shared" si="2"/>
        <v>0</v>
      </c>
      <c r="I16" s="218">
        <f t="shared" si="2"/>
        <v>0</v>
      </c>
    </row>
    <row r="17" spans="1:9">
      <c r="A17" s="47" t="s">
        <v>475</v>
      </c>
      <c r="B17" s="227" t="s">
        <v>476</v>
      </c>
      <c r="C17" s="173">
        <v>1</v>
      </c>
      <c r="D17" s="173"/>
      <c r="E17" s="173"/>
      <c r="F17" s="173"/>
      <c r="G17" s="173"/>
      <c r="H17" s="173"/>
      <c r="I17" s="173"/>
    </row>
    <row r="18" spans="1:9">
      <c r="A18" s="47" t="s">
        <v>478</v>
      </c>
      <c r="B18" s="227" t="s">
        <v>477</v>
      </c>
      <c r="C18" s="173">
        <v>-39</v>
      </c>
      <c r="D18" s="173"/>
      <c r="E18" s="173"/>
      <c r="F18" s="173"/>
      <c r="G18" s="173"/>
      <c r="H18" s="173"/>
      <c r="I18" s="173"/>
    </row>
    <row r="19" spans="1:9" ht="37.5">
      <c r="A19" s="235" t="s">
        <v>200</v>
      </c>
      <c r="B19" s="236">
        <v>3060</v>
      </c>
      <c r="C19" s="218">
        <f>C20</f>
        <v>39</v>
      </c>
      <c r="D19" s="218"/>
      <c r="E19" s="218">
        <f>E20</f>
        <v>0</v>
      </c>
      <c r="F19" s="218">
        <f>F20+F21</f>
        <v>0</v>
      </c>
      <c r="G19" s="218">
        <f t="shared" ref="G19:I19" si="3">G20+G21</f>
        <v>0</v>
      </c>
      <c r="H19" s="218">
        <f t="shared" si="3"/>
        <v>0</v>
      </c>
      <c r="I19" s="218">
        <f t="shared" si="3"/>
        <v>0</v>
      </c>
    </row>
    <row r="20" spans="1:9">
      <c r="A20" s="47" t="s">
        <v>480</v>
      </c>
      <c r="B20" s="227" t="s">
        <v>479</v>
      </c>
      <c r="C20" s="173">
        <v>39</v>
      </c>
      <c r="D20" s="173"/>
      <c r="E20" s="173"/>
      <c r="F20" s="173"/>
      <c r="G20" s="173"/>
      <c r="H20" s="173"/>
      <c r="I20" s="173"/>
    </row>
    <row r="21" spans="1:9">
      <c r="A21" s="47" t="s">
        <v>484</v>
      </c>
      <c r="B21" s="230" t="s">
        <v>483</v>
      </c>
      <c r="C21" s="173"/>
      <c r="D21" s="173"/>
      <c r="E21" s="173"/>
      <c r="F21" s="173"/>
      <c r="G21" s="173"/>
      <c r="H21" s="173"/>
      <c r="I21" s="173"/>
    </row>
    <row r="22" spans="1:9" ht="37.5">
      <c r="A22" s="59" t="s">
        <v>193</v>
      </c>
      <c r="B22" s="96">
        <v>3070</v>
      </c>
      <c r="C22" s="175">
        <f>C15+C16+C19</f>
        <v>21</v>
      </c>
      <c r="D22" s="175">
        <f t="shared" ref="D22:I22" si="4">D15+D16+D19</f>
        <v>-2393</v>
      </c>
      <c r="E22" s="175">
        <f t="shared" si="4"/>
        <v>-1018</v>
      </c>
      <c r="F22" s="175">
        <f t="shared" si="4"/>
        <v>-258</v>
      </c>
      <c r="G22" s="175">
        <f t="shared" si="4"/>
        <v>-513</v>
      </c>
      <c r="H22" s="175">
        <f t="shared" si="4"/>
        <v>-771</v>
      </c>
      <c r="I22" s="175">
        <f t="shared" si="4"/>
        <v>-1026</v>
      </c>
    </row>
    <row r="23" spans="1:9" ht="20.100000000000001" customHeight="1">
      <c r="A23" s="47" t="s">
        <v>194</v>
      </c>
      <c r="B23" s="6">
        <v>3080</v>
      </c>
      <c r="C23" s="175">
        <f>'I. Фін результат'!C110</f>
        <v>0.18</v>
      </c>
      <c r="D23" s="174">
        <f>'I. Фін результат'!D110</f>
        <v>0</v>
      </c>
      <c r="E23" s="174">
        <f>'I. Фін результат'!E110</f>
        <v>0</v>
      </c>
      <c r="F23" s="174">
        <f>'I. Фін результат'!F110</f>
        <v>0</v>
      </c>
      <c r="G23" s="174">
        <f>'I. Фін результат'!G110</f>
        <v>0</v>
      </c>
      <c r="H23" s="174">
        <f>'I. Фін результат'!H110</f>
        <v>0</v>
      </c>
      <c r="I23" s="174">
        <f>'I. Фін результат'!I110</f>
        <v>0</v>
      </c>
    </row>
    <row r="24" spans="1:9" ht="37.5">
      <c r="A24" s="10" t="s">
        <v>170</v>
      </c>
      <c r="B24" s="96">
        <v>3090</v>
      </c>
      <c r="C24" s="175">
        <f>C22-C23</f>
        <v>20.82</v>
      </c>
      <c r="D24" s="175">
        <f t="shared" ref="D24:I24" si="5">D22-D23</f>
        <v>-2393</v>
      </c>
      <c r="E24" s="175">
        <f t="shared" si="5"/>
        <v>-1018</v>
      </c>
      <c r="F24" s="175">
        <f t="shared" si="5"/>
        <v>-258</v>
      </c>
      <c r="G24" s="175">
        <f t="shared" si="5"/>
        <v>-513</v>
      </c>
      <c r="H24" s="175">
        <f t="shared" si="5"/>
        <v>-771</v>
      </c>
      <c r="I24" s="175">
        <f t="shared" si="5"/>
        <v>-1026</v>
      </c>
    </row>
    <row r="25" spans="1:9" ht="20.100000000000001" customHeight="1">
      <c r="A25" s="325" t="s">
        <v>172</v>
      </c>
      <c r="B25" s="326"/>
      <c r="C25" s="326"/>
      <c r="D25" s="326"/>
      <c r="E25" s="326"/>
      <c r="F25" s="326"/>
      <c r="G25" s="326"/>
      <c r="H25" s="326"/>
      <c r="I25" s="327"/>
    </row>
    <row r="26" spans="1:9" ht="20.100000000000001" customHeight="1">
      <c r="A26" s="59" t="s">
        <v>290</v>
      </c>
      <c r="B26" s="9"/>
      <c r="C26" s="173"/>
      <c r="D26" s="173"/>
      <c r="E26" s="173"/>
      <c r="F26" s="173"/>
      <c r="G26" s="173"/>
      <c r="H26" s="173"/>
      <c r="I26" s="173"/>
    </row>
    <row r="27" spans="1:9" ht="20.100000000000001" customHeight="1">
      <c r="A27" s="8" t="s">
        <v>33</v>
      </c>
      <c r="B27" s="9">
        <v>3200</v>
      </c>
      <c r="C27" s="173"/>
      <c r="D27" s="173"/>
      <c r="E27" s="173"/>
      <c r="F27" s="173"/>
      <c r="G27" s="173"/>
      <c r="H27" s="173"/>
      <c r="I27" s="173"/>
    </row>
    <row r="28" spans="1:9" ht="20.100000000000001" customHeight="1">
      <c r="A28" s="8" t="s">
        <v>34</v>
      </c>
      <c r="B28" s="9">
        <v>3210</v>
      </c>
      <c r="C28" s="173"/>
      <c r="D28" s="173"/>
      <c r="E28" s="173"/>
      <c r="F28" s="173"/>
      <c r="G28" s="173"/>
      <c r="H28" s="173"/>
      <c r="I28" s="173"/>
    </row>
    <row r="29" spans="1:9" ht="20.100000000000001" customHeight="1">
      <c r="A29" s="8" t="s">
        <v>55</v>
      </c>
      <c r="B29" s="9">
        <v>3220</v>
      </c>
      <c r="C29" s="173"/>
      <c r="D29" s="173"/>
      <c r="E29" s="173"/>
      <c r="F29" s="173"/>
      <c r="G29" s="173"/>
      <c r="H29" s="173"/>
      <c r="I29" s="173"/>
    </row>
    <row r="30" spans="1:9" ht="20.100000000000001" customHeight="1">
      <c r="A30" s="47" t="s">
        <v>176</v>
      </c>
      <c r="B30" s="9"/>
      <c r="C30" s="173"/>
      <c r="D30" s="173"/>
      <c r="E30" s="173"/>
      <c r="F30" s="173"/>
      <c r="G30" s="173"/>
      <c r="H30" s="173"/>
      <c r="I30" s="173"/>
    </row>
    <row r="31" spans="1:9" ht="20.100000000000001" customHeight="1">
      <c r="A31" s="8" t="s">
        <v>177</v>
      </c>
      <c r="B31" s="9">
        <v>3230</v>
      </c>
      <c r="C31" s="173"/>
      <c r="D31" s="173"/>
      <c r="E31" s="173"/>
      <c r="F31" s="173"/>
      <c r="G31" s="173"/>
      <c r="H31" s="173"/>
      <c r="I31" s="173"/>
    </row>
    <row r="32" spans="1:9" ht="20.100000000000001" customHeight="1">
      <c r="A32" s="8" t="s">
        <v>178</v>
      </c>
      <c r="B32" s="9">
        <v>3240</v>
      </c>
      <c r="C32" s="173"/>
      <c r="D32" s="173"/>
      <c r="E32" s="173"/>
      <c r="F32" s="173"/>
      <c r="G32" s="173"/>
      <c r="H32" s="173"/>
      <c r="I32" s="173"/>
    </row>
    <row r="33" spans="1:9" ht="20.100000000000001" customHeight="1">
      <c r="A33" s="47" t="s">
        <v>179</v>
      </c>
      <c r="B33" s="9">
        <v>3250</v>
      </c>
      <c r="C33" s="173"/>
      <c r="D33" s="173"/>
      <c r="E33" s="173"/>
      <c r="F33" s="173"/>
      <c r="G33" s="173"/>
      <c r="H33" s="173"/>
      <c r="I33" s="173"/>
    </row>
    <row r="34" spans="1:9" ht="20.100000000000001" customHeight="1">
      <c r="A34" s="8" t="s">
        <v>131</v>
      </c>
      <c r="B34" s="9">
        <v>3260</v>
      </c>
      <c r="C34" s="173"/>
      <c r="D34" s="173"/>
      <c r="E34" s="173"/>
      <c r="F34" s="173"/>
      <c r="G34" s="173"/>
      <c r="H34" s="173"/>
      <c r="I34" s="173"/>
    </row>
    <row r="35" spans="1:9" ht="20.100000000000001" customHeight="1">
      <c r="A35" s="59" t="s">
        <v>292</v>
      </c>
      <c r="B35" s="9"/>
      <c r="C35" s="173"/>
      <c r="D35" s="173"/>
      <c r="E35" s="173"/>
      <c r="F35" s="173"/>
      <c r="G35" s="173"/>
      <c r="H35" s="173"/>
      <c r="I35" s="173"/>
    </row>
    <row r="36" spans="1:9" ht="37.5">
      <c r="A36" s="8" t="s">
        <v>132</v>
      </c>
      <c r="B36" s="9">
        <v>3270</v>
      </c>
      <c r="C36" s="173"/>
      <c r="D36" s="173">
        <f>D37+D38+D39+D40</f>
        <v>142</v>
      </c>
      <c r="E36" s="173">
        <f>E37+E38+E39+E40</f>
        <v>99</v>
      </c>
      <c r="F36" s="173"/>
      <c r="G36" s="173"/>
      <c r="H36" s="173"/>
      <c r="I36" s="173"/>
    </row>
    <row r="37" spans="1:9" ht="20.25">
      <c r="A37" s="8" t="s">
        <v>521</v>
      </c>
      <c r="B37" s="9" t="s">
        <v>524</v>
      </c>
      <c r="C37" s="261"/>
      <c r="D37" s="173">
        <v>27</v>
      </c>
      <c r="E37" s="173" t="s">
        <v>532</v>
      </c>
      <c r="F37" s="173"/>
      <c r="G37" s="173"/>
      <c r="H37" s="173"/>
      <c r="I37" s="173"/>
    </row>
    <row r="38" spans="1:9" ht="20.25">
      <c r="A38" s="8" t="s">
        <v>522</v>
      </c>
      <c r="B38" s="9" t="s">
        <v>525</v>
      </c>
      <c r="C38" s="261"/>
      <c r="D38" s="173">
        <v>54</v>
      </c>
      <c r="E38" s="173" t="s">
        <v>541</v>
      </c>
      <c r="F38" s="173"/>
      <c r="G38" s="173"/>
      <c r="H38" s="173"/>
      <c r="I38" s="173"/>
    </row>
    <row r="39" spans="1:9" ht="20.25">
      <c r="A39" s="8" t="s">
        <v>523</v>
      </c>
      <c r="B39" s="9" t="s">
        <v>526</v>
      </c>
      <c r="C39" s="261"/>
      <c r="D39" s="173">
        <v>29</v>
      </c>
      <c r="E39" s="173">
        <v>23</v>
      </c>
      <c r="F39" s="173"/>
      <c r="G39" s="173"/>
      <c r="H39" s="173"/>
      <c r="I39" s="173"/>
    </row>
    <row r="40" spans="1:9" ht="20.25">
      <c r="A40" s="8" t="s">
        <v>520</v>
      </c>
      <c r="B40" s="9" t="s">
        <v>527</v>
      </c>
      <c r="C40" s="261"/>
      <c r="D40" s="173">
        <v>32</v>
      </c>
      <c r="E40" s="173"/>
      <c r="F40" s="173"/>
      <c r="G40" s="173"/>
      <c r="H40" s="173"/>
      <c r="I40" s="173"/>
    </row>
    <row r="41" spans="1:9" ht="20.25">
      <c r="A41" s="8" t="s">
        <v>530</v>
      </c>
      <c r="B41" s="9" t="s">
        <v>528</v>
      </c>
      <c r="C41" s="173"/>
      <c r="D41" s="261"/>
      <c r="E41" s="261"/>
      <c r="F41" s="173"/>
      <c r="G41" s="173"/>
      <c r="H41" s="173"/>
      <c r="I41" s="173"/>
    </row>
    <row r="42" spans="1:9" ht="20.25">
      <c r="A42" s="8" t="s">
        <v>531</v>
      </c>
      <c r="B42" s="9" t="s">
        <v>529</v>
      </c>
      <c r="C42" s="173"/>
      <c r="D42" s="261"/>
      <c r="E42" s="261"/>
      <c r="F42" s="173"/>
      <c r="G42" s="173"/>
      <c r="H42" s="173"/>
      <c r="I42" s="173"/>
    </row>
    <row r="43" spans="1:9" ht="20.100000000000001" customHeight="1">
      <c r="A43" s="8" t="s">
        <v>133</v>
      </c>
      <c r="B43" s="9">
        <v>3280</v>
      </c>
      <c r="C43" s="173"/>
      <c r="D43" s="173"/>
      <c r="E43" s="173"/>
      <c r="F43" s="173"/>
      <c r="G43" s="173"/>
      <c r="H43" s="173"/>
      <c r="I43" s="173"/>
    </row>
    <row r="44" spans="1:9" ht="37.5">
      <c r="A44" s="8" t="s">
        <v>134</v>
      </c>
      <c r="B44" s="9">
        <v>3290</v>
      </c>
      <c r="C44" s="173"/>
      <c r="D44" s="173"/>
      <c r="E44" s="173"/>
      <c r="F44" s="173"/>
      <c r="G44" s="173"/>
      <c r="H44" s="173"/>
      <c r="I44" s="173"/>
    </row>
    <row r="45" spans="1:9" ht="20.100000000000001" customHeight="1">
      <c r="A45" s="8" t="s">
        <v>56</v>
      </c>
      <c r="B45" s="9">
        <v>3300</v>
      </c>
      <c r="C45" s="173"/>
      <c r="D45" s="173"/>
      <c r="E45" s="173"/>
      <c r="F45" s="173"/>
      <c r="G45" s="173"/>
      <c r="H45" s="173"/>
      <c r="I45" s="173"/>
    </row>
    <row r="46" spans="1:9" ht="20.100000000000001" customHeight="1">
      <c r="A46" s="8" t="s">
        <v>126</v>
      </c>
      <c r="B46" s="9">
        <v>3310</v>
      </c>
      <c r="C46" s="173">
        <f>C47+C48</f>
        <v>61</v>
      </c>
      <c r="D46" s="222">
        <f>D47+D48</f>
        <v>28</v>
      </c>
      <c r="E46" s="222">
        <f>E47+E48</f>
        <v>15</v>
      </c>
      <c r="F46" s="222">
        <f>F47</f>
        <v>0</v>
      </c>
      <c r="G46" s="222">
        <f>G47+G48</f>
        <v>0</v>
      </c>
      <c r="H46" s="222">
        <f t="shared" ref="H46:I46" si="6">H47+H48</f>
        <v>0</v>
      </c>
      <c r="I46" s="222">
        <f t="shared" si="6"/>
        <v>0</v>
      </c>
    </row>
    <row r="47" spans="1:9" ht="40.5" customHeight="1">
      <c r="A47" s="229" t="s">
        <v>438</v>
      </c>
      <c r="B47" s="227" t="s">
        <v>437</v>
      </c>
      <c r="C47" s="173">
        <v>43</v>
      </c>
      <c r="D47" s="173">
        <v>28</v>
      </c>
      <c r="E47" s="173">
        <v>15</v>
      </c>
      <c r="F47" s="173"/>
      <c r="G47" s="173"/>
      <c r="H47" s="173"/>
      <c r="I47" s="173"/>
    </row>
    <row r="48" spans="1:9" ht="40.5" customHeight="1">
      <c r="A48" s="229" t="s">
        <v>481</v>
      </c>
      <c r="B48" s="6" t="s">
        <v>485</v>
      </c>
      <c r="C48" s="173">
        <v>18</v>
      </c>
      <c r="D48" s="173"/>
      <c r="E48" s="173"/>
      <c r="F48" s="173"/>
      <c r="G48" s="173"/>
      <c r="H48" s="173"/>
      <c r="I48" s="173"/>
    </row>
    <row r="49" spans="1:9" ht="37.5">
      <c r="A49" s="59" t="s">
        <v>173</v>
      </c>
      <c r="B49" s="11">
        <v>3320</v>
      </c>
      <c r="C49" s="175">
        <f t="shared" ref="C49:I49" si="7">(C27+C28+C29+C31+C32+C33+C34)-(C36+C43+C44+C45+C46)</f>
        <v>-61</v>
      </c>
      <c r="D49" s="175">
        <f t="shared" si="7"/>
        <v>-170</v>
      </c>
      <c r="E49" s="175">
        <f t="shared" si="7"/>
        <v>-114</v>
      </c>
      <c r="F49" s="175">
        <f t="shared" si="7"/>
        <v>0</v>
      </c>
      <c r="G49" s="175">
        <f t="shared" si="7"/>
        <v>0</v>
      </c>
      <c r="H49" s="175">
        <f t="shared" si="7"/>
        <v>0</v>
      </c>
      <c r="I49" s="175">
        <f t="shared" si="7"/>
        <v>0</v>
      </c>
    </row>
    <row r="50" spans="1:9" ht="20.100000000000001" customHeight="1">
      <c r="A50" s="325" t="s">
        <v>174</v>
      </c>
      <c r="B50" s="326"/>
      <c r="C50" s="326"/>
      <c r="D50" s="326"/>
      <c r="E50" s="326"/>
      <c r="F50" s="326"/>
      <c r="G50" s="326"/>
      <c r="H50" s="326"/>
      <c r="I50" s="327"/>
    </row>
    <row r="51" spans="1:9" ht="20.100000000000001" customHeight="1">
      <c r="A51" s="59" t="s">
        <v>291</v>
      </c>
      <c r="B51" s="9"/>
      <c r="C51" s="173"/>
      <c r="D51" s="173"/>
      <c r="E51" s="173"/>
      <c r="F51" s="173"/>
      <c r="G51" s="173"/>
      <c r="H51" s="173"/>
      <c r="I51" s="173"/>
    </row>
    <row r="52" spans="1:9" ht="20.100000000000001" customHeight="1">
      <c r="A52" s="47" t="s">
        <v>180</v>
      </c>
      <c r="B52" s="9">
        <v>3400</v>
      </c>
      <c r="C52" s="173"/>
      <c r="D52" s="173"/>
      <c r="E52" s="173"/>
      <c r="F52" s="173"/>
      <c r="G52" s="173"/>
      <c r="H52" s="173"/>
      <c r="I52" s="173"/>
    </row>
    <row r="53" spans="1:9" ht="37.5">
      <c r="A53" s="8" t="s">
        <v>99</v>
      </c>
      <c r="C53" s="173"/>
      <c r="D53" s="173"/>
      <c r="E53" s="173"/>
      <c r="F53" s="173"/>
      <c r="G53" s="173"/>
      <c r="H53" s="173"/>
      <c r="I53" s="173"/>
    </row>
    <row r="54" spans="1:9" ht="20.100000000000001" customHeight="1">
      <c r="A54" s="8" t="s">
        <v>98</v>
      </c>
      <c r="B54" s="9">
        <v>3410</v>
      </c>
      <c r="C54" s="173"/>
      <c r="D54" s="173"/>
      <c r="E54" s="173"/>
      <c r="F54" s="173"/>
      <c r="G54" s="173"/>
      <c r="H54" s="173"/>
      <c r="I54" s="173"/>
    </row>
    <row r="55" spans="1:9" ht="20.100000000000001" customHeight="1">
      <c r="A55" s="8" t="s">
        <v>103</v>
      </c>
      <c r="B55" s="6">
        <v>3420</v>
      </c>
      <c r="C55" s="173"/>
      <c r="D55" s="173"/>
      <c r="E55" s="173"/>
      <c r="F55" s="173"/>
      <c r="G55" s="173"/>
      <c r="H55" s="173"/>
      <c r="I55" s="173"/>
    </row>
    <row r="56" spans="1:9" ht="20.100000000000001" customHeight="1">
      <c r="A56" s="8" t="s">
        <v>135</v>
      </c>
      <c r="B56" s="9">
        <v>3430</v>
      </c>
      <c r="C56" s="173"/>
      <c r="D56" s="173"/>
      <c r="E56" s="173"/>
      <c r="F56" s="173"/>
      <c r="G56" s="173"/>
      <c r="H56" s="173"/>
      <c r="I56" s="173"/>
    </row>
    <row r="57" spans="1:9" ht="37.5">
      <c r="A57" s="8" t="s">
        <v>101</v>
      </c>
      <c r="B57" s="9"/>
      <c r="C57" s="173"/>
      <c r="D57" s="173"/>
      <c r="E57" s="173"/>
      <c r="F57" s="173"/>
      <c r="G57" s="173"/>
      <c r="H57" s="173"/>
      <c r="I57" s="173"/>
    </row>
    <row r="58" spans="1:9" ht="20.100000000000001" customHeight="1">
      <c r="A58" s="8" t="s">
        <v>98</v>
      </c>
      <c r="B58" s="6">
        <v>3440</v>
      </c>
      <c r="C58" s="173"/>
      <c r="D58" s="173"/>
      <c r="E58" s="173"/>
      <c r="F58" s="173"/>
      <c r="G58" s="173"/>
      <c r="H58" s="173"/>
      <c r="I58" s="173"/>
    </row>
    <row r="59" spans="1:9" ht="20.100000000000001" customHeight="1">
      <c r="A59" s="8" t="s">
        <v>103</v>
      </c>
      <c r="B59" s="6">
        <v>3450</v>
      </c>
      <c r="C59" s="173"/>
      <c r="D59" s="173"/>
      <c r="E59" s="173"/>
      <c r="F59" s="173"/>
      <c r="G59" s="173"/>
      <c r="H59" s="173"/>
      <c r="I59" s="173"/>
    </row>
    <row r="60" spans="1:9" ht="20.100000000000001" customHeight="1">
      <c r="A60" s="8" t="s">
        <v>135</v>
      </c>
      <c r="B60" s="6">
        <v>3460</v>
      </c>
      <c r="C60" s="173"/>
      <c r="D60" s="173"/>
      <c r="E60" s="173"/>
      <c r="F60" s="173"/>
      <c r="G60" s="173"/>
      <c r="H60" s="173"/>
      <c r="I60" s="173"/>
    </row>
    <row r="61" spans="1:9" ht="20.100000000000001" customHeight="1">
      <c r="A61" s="8" t="s">
        <v>130</v>
      </c>
      <c r="B61" s="6">
        <v>3470</v>
      </c>
      <c r="C61" s="173">
        <f>C63</f>
        <v>43</v>
      </c>
      <c r="D61" s="173">
        <f t="shared" ref="D61:I61" si="8">D62+D63</f>
        <v>142</v>
      </c>
      <c r="E61" s="173">
        <f t="shared" si="8"/>
        <v>99</v>
      </c>
      <c r="F61" s="173">
        <f t="shared" si="8"/>
        <v>0</v>
      </c>
      <c r="G61" s="173">
        <f t="shared" si="8"/>
        <v>0</v>
      </c>
      <c r="H61" s="173">
        <f t="shared" si="8"/>
        <v>0</v>
      </c>
      <c r="I61" s="173">
        <f t="shared" si="8"/>
        <v>0</v>
      </c>
    </row>
    <row r="62" spans="1:9" ht="33.75" customHeight="1">
      <c r="A62" s="8" t="s">
        <v>466</v>
      </c>
      <c r="B62" s="6" t="s">
        <v>456</v>
      </c>
      <c r="C62" s="173"/>
      <c r="D62" s="173">
        <v>142</v>
      </c>
      <c r="E62" s="207">
        <v>99</v>
      </c>
      <c r="F62" s="207"/>
      <c r="G62" s="222"/>
      <c r="H62" s="222"/>
      <c r="I62" s="222"/>
    </row>
    <row r="63" spans="1:9" ht="39" customHeight="1">
      <c r="A63" s="8" t="s">
        <v>31</v>
      </c>
      <c r="B63" s="6" t="s">
        <v>457</v>
      </c>
      <c r="C63" s="173">
        <v>43</v>
      </c>
      <c r="D63" s="173"/>
      <c r="E63" s="207"/>
      <c r="F63" s="207"/>
      <c r="G63" s="207"/>
      <c r="H63" s="173"/>
      <c r="I63" s="173"/>
    </row>
    <row r="64" spans="1:9" ht="20.100000000000001" customHeight="1">
      <c r="A64" s="8" t="s">
        <v>131</v>
      </c>
      <c r="B64" s="6">
        <v>3480</v>
      </c>
      <c r="C64" s="173">
        <f>C66</f>
        <v>80</v>
      </c>
      <c r="D64" s="173">
        <f>D65+D66</f>
        <v>2339</v>
      </c>
      <c r="E64" s="173">
        <f>E65+E66</f>
        <v>957</v>
      </c>
      <c r="F64" s="207">
        <f>F66</f>
        <v>1021</v>
      </c>
      <c r="G64" s="207">
        <f>G66</f>
        <v>1021</v>
      </c>
      <c r="H64" s="207">
        <f t="shared" ref="H64:I64" si="9">H66</f>
        <v>1021</v>
      </c>
      <c r="I64" s="207">
        <f t="shared" si="9"/>
        <v>1021</v>
      </c>
    </row>
    <row r="65" spans="1:9" ht="34.5" customHeight="1">
      <c r="A65" s="8" t="s">
        <v>472</v>
      </c>
      <c r="B65" s="226" t="s">
        <v>474</v>
      </c>
      <c r="C65" s="173"/>
      <c r="D65" s="173"/>
      <c r="E65" s="173"/>
      <c r="F65" s="207"/>
      <c r="G65" s="207"/>
      <c r="H65" s="207"/>
      <c r="I65" s="207"/>
    </row>
    <row r="66" spans="1:9" ht="34.5" customHeight="1">
      <c r="A66" s="229" t="s">
        <v>501</v>
      </c>
      <c r="B66" s="254" t="s">
        <v>502</v>
      </c>
      <c r="C66" s="222">
        <v>80</v>
      </c>
      <c r="D66" s="222">
        <v>2339</v>
      </c>
      <c r="E66" s="222">
        <v>957</v>
      </c>
      <c r="F66" s="222">
        <v>1021</v>
      </c>
      <c r="G66" s="222">
        <v>1021</v>
      </c>
      <c r="H66" s="222">
        <v>1021</v>
      </c>
      <c r="I66" s="222">
        <v>1021</v>
      </c>
    </row>
    <row r="67" spans="1:9" ht="34.5" customHeight="1">
      <c r="A67" s="59" t="s">
        <v>292</v>
      </c>
      <c r="B67" s="9"/>
      <c r="C67" s="173"/>
      <c r="D67" s="173"/>
      <c r="E67" s="173"/>
      <c r="F67" s="173"/>
      <c r="G67" s="173"/>
      <c r="H67" s="173"/>
      <c r="I67" s="173"/>
    </row>
    <row r="68" spans="1:9" ht="37.5">
      <c r="A68" s="8" t="s">
        <v>375</v>
      </c>
      <c r="B68" s="9">
        <v>3490</v>
      </c>
      <c r="C68" s="174">
        <f>II.!C9</f>
        <v>0</v>
      </c>
      <c r="D68" s="174">
        <f>II.!D9</f>
        <v>0</v>
      </c>
      <c r="E68" s="174">
        <f>II.!E9</f>
        <v>0</v>
      </c>
      <c r="F68" s="174">
        <f>II.!F9</f>
        <v>0</v>
      </c>
      <c r="G68" s="174">
        <f>II.!G9</f>
        <v>0</v>
      </c>
      <c r="H68" s="174">
        <f>II.!H9</f>
        <v>0</v>
      </c>
      <c r="I68" s="174">
        <f>II.!I9</f>
        <v>0</v>
      </c>
    </row>
    <row r="69" spans="1:9" ht="112.5">
      <c r="A69" s="8" t="s">
        <v>376</v>
      </c>
      <c r="B69" s="9">
        <v>3500</v>
      </c>
      <c r="C69" s="174">
        <f>II.!C10</f>
        <v>1</v>
      </c>
      <c r="D69" s="174">
        <f>II.!D10</f>
        <v>0</v>
      </c>
      <c r="E69" s="174">
        <f>II.!E10</f>
        <v>0</v>
      </c>
      <c r="F69" s="174">
        <f>II.!F10</f>
        <v>0</v>
      </c>
      <c r="G69" s="174">
        <f>II.!G10</f>
        <v>0</v>
      </c>
      <c r="H69" s="174">
        <f>II.!H10</f>
        <v>0</v>
      </c>
      <c r="I69" s="174">
        <f>II.!I10</f>
        <v>0</v>
      </c>
    </row>
    <row r="70" spans="1:9" ht="37.5">
      <c r="A70" s="8" t="s">
        <v>102</v>
      </c>
      <c r="B70" s="9"/>
      <c r="C70" s="173"/>
      <c r="D70" s="173"/>
      <c r="E70" s="173"/>
      <c r="F70" s="173"/>
      <c r="G70" s="173"/>
      <c r="H70" s="173"/>
      <c r="I70" s="173"/>
    </row>
    <row r="71" spans="1:9" ht="20.100000000000001" customHeight="1">
      <c r="A71" s="8" t="s">
        <v>98</v>
      </c>
      <c r="B71" s="6">
        <v>3510</v>
      </c>
      <c r="C71" s="173"/>
      <c r="D71" s="173"/>
      <c r="E71" s="173"/>
      <c r="F71" s="173"/>
      <c r="G71" s="173"/>
      <c r="H71" s="173"/>
      <c r="I71" s="173"/>
    </row>
    <row r="72" spans="1:9" ht="20.100000000000001" customHeight="1">
      <c r="A72" s="8" t="s">
        <v>103</v>
      </c>
      <c r="B72" s="6">
        <v>3520</v>
      </c>
      <c r="C72" s="173"/>
      <c r="D72" s="173"/>
      <c r="E72" s="173"/>
      <c r="F72" s="173"/>
      <c r="G72" s="173"/>
      <c r="H72" s="173"/>
      <c r="I72" s="173"/>
    </row>
    <row r="73" spans="1:9" ht="20.100000000000001" customHeight="1">
      <c r="A73" s="8" t="s">
        <v>135</v>
      </c>
      <c r="B73" s="6">
        <v>3530</v>
      </c>
      <c r="C73" s="173"/>
      <c r="D73" s="173"/>
      <c r="E73" s="173"/>
      <c r="F73" s="173"/>
      <c r="G73" s="173"/>
      <c r="H73" s="173"/>
      <c r="I73" s="173"/>
    </row>
    <row r="74" spans="1:9" ht="37.5">
      <c r="A74" s="8" t="s">
        <v>100</v>
      </c>
      <c r="B74" s="9"/>
      <c r="C74" s="173"/>
      <c r="D74" s="173"/>
      <c r="E74" s="173"/>
      <c r="F74" s="173"/>
      <c r="G74" s="173"/>
      <c r="H74" s="173"/>
      <c r="I74" s="173"/>
    </row>
    <row r="75" spans="1:9" ht="20.100000000000001" customHeight="1">
      <c r="A75" s="8" t="s">
        <v>98</v>
      </c>
      <c r="B75" s="6">
        <v>3540</v>
      </c>
      <c r="C75" s="173"/>
      <c r="D75" s="173"/>
      <c r="E75" s="173"/>
      <c r="F75" s="173"/>
      <c r="G75" s="173"/>
      <c r="H75" s="173"/>
      <c r="I75" s="173"/>
    </row>
    <row r="76" spans="1:9" ht="20.100000000000001" customHeight="1">
      <c r="A76" s="8" t="s">
        <v>103</v>
      </c>
      <c r="B76" s="6">
        <v>3550</v>
      </c>
      <c r="C76" s="173"/>
      <c r="D76" s="173"/>
      <c r="E76" s="173"/>
      <c r="F76" s="173"/>
      <c r="G76" s="173"/>
      <c r="H76" s="173"/>
      <c r="I76" s="173"/>
    </row>
    <row r="77" spans="1:9" ht="20.100000000000001" customHeight="1">
      <c r="A77" s="8" t="s">
        <v>135</v>
      </c>
      <c r="B77" s="6">
        <v>3560</v>
      </c>
      <c r="C77" s="173"/>
      <c r="D77" s="173"/>
      <c r="E77" s="173"/>
      <c r="F77" s="173"/>
      <c r="G77" s="173"/>
      <c r="H77" s="173"/>
      <c r="I77" s="173"/>
    </row>
    <row r="78" spans="1:9" ht="20.100000000000001" customHeight="1">
      <c r="A78" s="8" t="s">
        <v>126</v>
      </c>
      <c r="B78" s="6">
        <v>3570</v>
      </c>
      <c r="C78" s="173"/>
      <c r="D78" s="173"/>
      <c r="E78" s="173"/>
      <c r="F78" s="173"/>
      <c r="G78" s="173"/>
      <c r="H78" s="173"/>
      <c r="I78" s="173"/>
    </row>
    <row r="79" spans="1:9" ht="37.5">
      <c r="A79" s="59" t="s">
        <v>175</v>
      </c>
      <c r="B79" s="96">
        <v>3580</v>
      </c>
      <c r="C79" s="175">
        <f t="shared" ref="C79:I79" si="10">(C52+C54+C55+C56+C58+C59+C60+C61+C64)-(C68+C69+C71+C72+C73+C75+C76+C77+C78)</f>
        <v>122</v>
      </c>
      <c r="D79" s="175">
        <f t="shared" si="10"/>
        <v>2481</v>
      </c>
      <c r="E79" s="175">
        <f t="shared" si="10"/>
        <v>1056</v>
      </c>
      <c r="F79" s="175">
        <f t="shared" si="10"/>
        <v>1021</v>
      </c>
      <c r="G79" s="175">
        <f t="shared" si="10"/>
        <v>1021</v>
      </c>
      <c r="H79" s="175">
        <f t="shared" si="10"/>
        <v>1021</v>
      </c>
      <c r="I79" s="175">
        <f t="shared" si="10"/>
        <v>1021</v>
      </c>
    </row>
    <row r="80" spans="1:9" s="15" customFormat="1" ht="20.100000000000001" customHeight="1">
      <c r="A80" s="8" t="s">
        <v>35</v>
      </c>
      <c r="B80" s="6"/>
      <c r="C80" s="188"/>
      <c r="D80" s="188"/>
      <c r="E80" s="188"/>
      <c r="F80" s="188"/>
      <c r="G80" s="188"/>
      <c r="H80" s="188"/>
      <c r="I80" s="188"/>
    </row>
    <row r="81" spans="1:9" s="15" customFormat="1" ht="20.100000000000001" customHeight="1">
      <c r="A81" s="10" t="s">
        <v>36</v>
      </c>
      <c r="B81" s="6">
        <v>3600</v>
      </c>
      <c r="C81" s="174">
        <v>1</v>
      </c>
      <c r="D81" s="174">
        <v>82</v>
      </c>
      <c r="E81" s="174">
        <v>82</v>
      </c>
      <c r="F81" s="174">
        <v>6</v>
      </c>
      <c r="G81" s="174">
        <v>6</v>
      </c>
      <c r="H81" s="174">
        <v>6</v>
      </c>
      <c r="I81" s="174">
        <v>6</v>
      </c>
    </row>
    <row r="82" spans="1:9" s="15" customFormat="1" ht="37.5">
      <c r="A82" s="76" t="s">
        <v>184</v>
      </c>
      <c r="B82" s="6">
        <v>3610</v>
      </c>
      <c r="C82" s="173"/>
      <c r="D82" s="173"/>
      <c r="E82" s="173"/>
      <c r="F82" s="173"/>
      <c r="G82" s="173"/>
      <c r="H82" s="173"/>
      <c r="I82" s="173"/>
    </row>
    <row r="83" spans="1:9" s="15" customFormat="1" ht="20.100000000000001" customHeight="1">
      <c r="A83" s="10" t="s">
        <v>57</v>
      </c>
      <c r="B83" s="6">
        <v>3620</v>
      </c>
      <c r="C83" s="175">
        <f t="shared" ref="C83:I83" si="11">C81+C24+C49+C79</f>
        <v>82.82</v>
      </c>
      <c r="D83" s="175">
        <f t="shared" si="11"/>
        <v>0</v>
      </c>
      <c r="E83" s="175">
        <f t="shared" si="11"/>
        <v>6</v>
      </c>
      <c r="F83" s="175">
        <f t="shared" si="11"/>
        <v>769</v>
      </c>
      <c r="G83" s="175">
        <f t="shared" si="11"/>
        <v>514</v>
      </c>
      <c r="H83" s="175">
        <f t="shared" si="11"/>
        <v>256</v>
      </c>
      <c r="I83" s="175">
        <f t="shared" si="11"/>
        <v>1</v>
      </c>
    </row>
    <row r="84" spans="1:9" s="15" customFormat="1" ht="20.100000000000001" customHeight="1">
      <c r="A84" s="10" t="s">
        <v>37</v>
      </c>
      <c r="B84" s="6">
        <v>3630</v>
      </c>
      <c r="C84" s="175">
        <v>82</v>
      </c>
      <c r="D84" s="175">
        <f t="shared" ref="D84:I84" si="12">SUM(D24,D49,D79)</f>
        <v>-82</v>
      </c>
      <c r="E84" s="175">
        <f t="shared" si="12"/>
        <v>-76</v>
      </c>
      <c r="F84" s="175">
        <f t="shared" si="12"/>
        <v>763</v>
      </c>
      <c r="G84" s="175">
        <f t="shared" si="12"/>
        <v>508</v>
      </c>
      <c r="H84" s="175">
        <f t="shared" si="12"/>
        <v>250</v>
      </c>
      <c r="I84" s="175">
        <f t="shared" si="12"/>
        <v>-5</v>
      </c>
    </row>
    <row r="85" spans="1:9" s="15" customFormat="1" ht="20.100000000000001" customHeight="1">
      <c r="A85" s="146"/>
      <c r="B85" s="154"/>
      <c r="C85" s="225"/>
      <c r="D85" s="155"/>
      <c r="E85" s="155"/>
      <c r="F85" s="155"/>
      <c r="G85" s="155"/>
      <c r="H85" s="155"/>
      <c r="I85" s="155"/>
    </row>
    <row r="86" spans="1:9" s="15" customFormat="1" ht="20.100000000000001" customHeight="1">
      <c r="A86" s="146"/>
      <c r="B86" s="154"/>
      <c r="C86" s="225"/>
      <c r="D86" s="155"/>
      <c r="E86" s="155"/>
      <c r="F86" s="155"/>
      <c r="G86" s="155"/>
      <c r="H86" s="155"/>
      <c r="I86" s="155"/>
    </row>
    <row r="87" spans="1:9" s="15" customFormat="1" ht="20.100000000000001" customHeight="1">
      <c r="A87" s="146"/>
      <c r="B87" s="154"/>
      <c r="C87" s="225"/>
      <c r="D87" s="155"/>
      <c r="E87" s="155"/>
      <c r="F87" s="155"/>
      <c r="G87" s="155"/>
      <c r="H87" s="155"/>
      <c r="I87" s="155"/>
    </row>
    <row r="88" spans="1:9" s="2" customFormat="1" ht="20.25">
      <c r="A88" s="138" t="s">
        <v>425</v>
      </c>
      <c r="B88" s="139"/>
      <c r="C88" s="303" t="s">
        <v>118</v>
      </c>
      <c r="D88" s="304"/>
      <c r="E88" s="304"/>
      <c r="F88" s="140"/>
      <c r="G88" s="308" t="s">
        <v>450</v>
      </c>
      <c r="H88" s="308"/>
      <c r="I88" s="308"/>
    </row>
    <row r="89" spans="1:9" ht="20.100000000000001" customHeight="1">
      <c r="A89" s="103" t="s">
        <v>389</v>
      </c>
      <c r="B89" s="116"/>
      <c r="C89" s="294" t="s">
        <v>83</v>
      </c>
      <c r="D89" s="294"/>
      <c r="E89" s="294"/>
      <c r="F89" s="141"/>
      <c r="G89" s="295" t="s">
        <v>114</v>
      </c>
      <c r="H89" s="295"/>
      <c r="I89" s="295"/>
    </row>
    <row r="90" spans="1:9">
      <c r="C90" s="224"/>
    </row>
    <row r="91" spans="1:9">
      <c r="C91" s="224"/>
    </row>
    <row r="92" spans="1:9">
      <c r="C92" s="224"/>
    </row>
    <row r="93" spans="1:9">
      <c r="C93" s="224"/>
    </row>
    <row r="94" spans="1:9">
      <c r="C94" s="224"/>
    </row>
    <row r="95" spans="1:9">
      <c r="C95" s="224"/>
    </row>
    <row r="96" spans="1:9">
      <c r="C96" s="224"/>
    </row>
    <row r="97" spans="3:3">
      <c r="C97" s="224"/>
    </row>
    <row r="98" spans="3:3">
      <c r="C98" s="224"/>
    </row>
    <row r="99" spans="3:3">
      <c r="C99" s="224"/>
    </row>
    <row r="100" spans="3:3">
      <c r="C100" s="224"/>
    </row>
    <row r="101" spans="3:3">
      <c r="C101" s="224"/>
    </row>
    <row r="102" spans="3:3">
      <c r="C102" s="224"/>
    </row>
    <row r="103" spans="3:3">
      <c r="C103" s="224"/>
    </row>
    <row r="104" spans="3:3">
      <c r="C104" s="224"/>
    </row>
    <row r="105" spans="3:3">
      <c r="C105" s="224"/>
    </row>
    <row r="106" spans="3:3">
      <c r="C106" s="224"/>
    </row>
    <row r="107" spans="3:3">
      <c r="C107" s="224"/>
    </row>
    <row r="108" spans="3:3">
      <c r="C108" s="224"/>
    </row>
    <row r="109" spans="3:3">
      <c r="C109" s="224"/>
    </row>
    <row r="110" spans="3:3">
      <c r="C110" s="224"/>
    </row>
    <row r="111" spans="3:3">
      <c r="C111" s="224"/>
    </row>
    <row r="112" spans="3:3">
      <c r="C112" s="224"/>
    </row>
    <row r="113" spans="3:3">
      <c r="C113" s="224"/>
    </row>
    <row r="114" spans="3:3">
      <c r="C114" s="224"/>
    </row>
    <row r="115" spans="3:3">
      <c r="C115" s="224"/>
    </row>
    <row r="116" spans="3:3">
      <c r="C116" s="224"/>
    </row>
    <row r="117" spans="3:3">
      <c r="C117" s="224"/>
    </row>
    <row r="118" spans="3:3">
      <c r="C118" s="224"/>
    </row>
    <row r="119" spans="3:3">
      <c r="C119" s="224"/>
    </row>
    <row r="120" spans="3:3">
      <c r="C120" s="224"/>
    </row>
  </sheetData>
  <sheetProtection formatCells="0" formatColumns="0" formatRows="0" insertRows="0"/>
  <mergeCells count="14">
    <mergeCell ref="C89:E89"/>
    <mergeCell ref="G89:I89"/>
    <mergeCell ref="A25:I25"/>
    <mergeCell ref="A6:I6"/>
    <mergeCell ref="A50:I50"/>
    <mergeCell ref="C88:E88"/>
    <mergeCell ref="G88:I88"/>
    <mergeCell ref="A1:I1"/>
    <mergeCell ref="A3:A4"/>
    <mergeCell ref="B3:B4"/>
    <mergeCell ref="C3:C4"/>
    <mergeCell ref="D3:D4"/>
    <mergeCell ref="E3:E4"/>
    <mergeCell ref="F3:I3"/>
  </mergeCells>
  <phoneticPr fontId="3" type="noConversion"/>
  <pageMargins left="0.78740157480314965" right="0.39370078740157483" top="0.47244094488188981" bottom="0.47244094488188981" header="0.19685039370078741" footer="0.23622047244094491"/>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P182"/>
  <sheetViews>
    <sheetView zoomScale="75" zoomScaleNormal="75" zoomScaleSheetLayoutView="80" workbookViewId="0">
      <selection activeCell="G8" sqref="G8:I9"/>
    </sheetView>
  </sheetViews>
  <sheetFormatPr defaultRowHeight="18.75"/>
  <cols>
    <col min="1" max="1" width="45" style="2" customWidth="1"/>
    <col min="2" max="2" width="11.7109375" style="25" customWidth="1"/>
    <col min="3" max="4" width="16" style="25" customWidth="1"/>
    <col min="5" max="5" width="15.28515625" style="25" customWidth="1"/>
    <col min="6" max="7" width="16.28515625" style="2" customWidth="1"/>
    <col min="8" max="8" width="15.85546875" style="2" customWidth="1"/>
    <col min="9" max="9" width="15.28515625" style="2" customWidth="1"/>
    <col min="10" max="10" width="9.5703125" style="2" customWidth="1"/>
    <col min="11" max="11" width="9.85546875" style="2" customWidth="1"/>
    <col min="12" max="16384" width="9.140625" style="2"/>
  </cols>
  <sheetData>
    <row r="1" spans="1:16">
      <c r="A1" s="293" t="s">
        <v>229</v>
      </c>
      <c r="B1" s="293"/>
      <c r="C1" s="293"/>
      <c r="D1" s="293"/>
      <c r="E1" s="293"/>
      <c r="F1" s="293"/>
      <c r="G1" s="293"/>
      <c r="H1" s="293"/>
      <c r="I1" s="293"/>
    </row>
    <row r="2" spans="1:16">
      <c r="A2" s="334"/>
      <c r="B2" s="334"/>
      <c r="C2" s="334"/>
      <c r="D2" s="334"/>
      <c r="E2" s="334"/>
      <c r="F2" s="334"/>
      <c r="G2" s="334"/>
      <c r="H2" s="334"/>
      <c r="I2" s="334"/>
    </row>
    <row r="3" spans="1:16" ht="43.5" customHeight="1">
      <c r="A3" s="318" t="s">
        <v>275</v>
      </c>
      <c r="B3" s="314" t="s">
        <v>18</v>
      </c>
      <c r="C3" s="314" t="s">
        <v>32</v>
      </c>
      <c r="D3" s="314" t="s">
        <v>40</v>
      </c>
      <c r="E3" s="324" t="s">
        <v>181</v>
      </c>
      <c r="F3" s="314" t="s">
        <v>369</v>
      </c>
      <c r="G3" s="314"/>
      <c r="H3" s="314"/>
      <c r="I3" s="314"/>
    </row>
    <row r="4" spans="1:16" ht="56.25" customHeight="1">
      <c r="A4" s="318"/>
      <c r="B4" s="314"/>
      <c r="C4" s="314"/>
      <c r="D4" s="314"/>
      <c r="E4" s="324"/>
      <c r="F4" s="13" t="s">
        <v>378</v>
      </c>
      <c r="G4" s="13" t="s">
        <v>371</v>
      </c>
      <c r="H4" s="13" t="s">
        <v>372</v>
      </c>
      <c r="I4" s="13" t="s">
        <v>85</v>
      </c>
    </row>
    <row r="5" spans="1:16" ht="18" customHeight="1">
      <c r="A5" s="6">
        <v>1</v>
      </c>
      <c r="B5" s="7">
        <v>2</v>
      </c>
      <c r="C5" s="7">
        <v>3</v>
      </c>
      <c r="D5" s="7">
        <v>4</v>
      </c>
      <c r="E5" s="7">
        <v>5</v>
      </c>
      <c r="F5" s="7">
        <v>6</v>
      </c>
      <c r="G5" s="7">
        <v>7</v>
      </c>
      <c r="H5" s="7">
        <v>8</v>
      </c>
      <c r="I5" s="7">
        <v>9</v>
      </c>
    </row>
    <row r="6" spans="1:16" s="5" customFormat="1" ht="42.75" customHeight="1">
      <c r="A6" s="8" t="s">
        <v>87</v>
      </c>
      <c r="B6" s="79">
        <v>4000</v>
      </c>
      <c r="C6" s="174">
        <f t="shared" ref="C6:I6" si="0">SUM(C7:C11)</f>
        <v>61</v>
      </c>
      <c r="D6" s="174">
        <f t="shared" si="0"/>
        <v>170</v>
      </c>
      <c r="E6" s="174">
        <f t="shared" si="0"/>
        <v>114</v>
      </c>
      <c r="F6" s="174">
        <f t="shared" si="0"/>
        <v>0</v>
      </c>
      <c r="G6" s="174">
        <f t="shared" si="0"/>
        <v>0</v>
      </c>
      <c r="H6" s="174">
        <f t="shared" si="0"/>
        <v>0</v>
      </c>
      <c r="I6" s="174">
        <f t="shared" si="0"/>
        <v>0</v>
      </c>
    </row>
    <row r="7" spans="1:16" ht="20.100000000000001" customHeight="1">
      <c r="A7" s="8" t="s">
        <v>1</v>
      </c>
      <c r="B7" s="80" t="s">
        <v>239</v>
      </c>
      <c r="C7" s="173"/>
      <c r="D7" s="173"/>
      <c r="E7" s="173"/>
      <c r="F7" s="173"/>
      <c r="G7" s="173"/>
      <c r="H7" s="173"/>
      <c r="I7" s="173"/>
    </row>
    <row r="8" spans="1:16" ht="37.5">
      <c r="A8" s="8" t="s">
        <v>2</v>
      </c>
      <c r="B8" s="79">
        <v>4020</v>
      </c>
      <c r="C8" s="173"/>
      <c r="D8" s="173">
        <v>142</v>
      </c>
      <c r="E8" s="173">
        <v>99</v>
      </c>
      <c r="F8" s="173"/>
      <c r="G8" s="173"/>
      <c r="H8" s="173"/>
      <c r="I8" s="173"/>
      <c r="P8" s="21"/>
    </row>
    <row r="9" spans="1:16" ht="37.5">
      <c r="A9" s="8" t="s">
        <v>31</v>
      </c>
      <c r="B9" s="80">
        <v>4030</v>
      </c>
      <c r="C9" s="173">
        <v>61</v>
      </c>
      <c r="D9" s="173">
        <v>28</v>
      </c>
      <c r="E9" s="173">
        <v>15</v>
      </c>
      <c r="F9" s="207"/>
      <c r="G9" s="207"/>
      <c r="H9" s="207"/>
      <c r="I9" s="207"/>
      <c r="O9" s="21"/>
    </row>
    <row r="10" spans="1:16" ht="37.5">
      <c r="A10" s="8" t="s">
        <v>3</v>
      </c>
      <c r="B10" s="79">
        <v>4040</v>
      </c>
      <c r="C10" s="173"/>
      <c r="D10" s="173"/>
      <c r="E10" s="173"/>
      <c r="F10" s="173"/>
      <c r="G10" s="173"/>
      <c r="H10" s="173"/>
      <c r="I10" s="173"/>
    </row>
    <row r="11" spans="1:16" ht="56.25">
      <c r="A11" s="8" t="s">
        <v>73</v>
      </c>
      <c r="B11" s="80">
        <v>4050</v>
      </c>
      <c r="C11" s="173"/>
      <c r="D11" s="173"/>
      <c r="E11" s="173"/>
      <c r="F11" s="173"/>
      <c r="G11" s="173"/>
      <c r="H11" s="173"/>
      <c r="I11" s="173"/>
    </row>
    <row r="12" spans="1:16" ht="20.100000000000001" customHeight="1">
      <c r="A12" s="116"/>
      <c r="B12" s="116"/>
      <c r="C12" s="116"/>
      <c r="D12" s="116"/>
      <c r="E12" s="116"/>
      <c r="F12" s="156"/>
      <c r="G12" s="156"/>
      <c r="H12" s="156"/>
      <c r="I12" s="156"/>
    </row>
    <row r="13" spans="1:16" ht="20.100000000000001" customHeight="1">
      <c r="A13" s="116"/>
      <c r="B13" s="116"/>
      <c r="C13" s="116"/>
      <c r="D13" s="116"/>
      <c r="E13" s="116"/>
      <c r="F13" s="156"/>
      <c r="G13" s="156"/>
      <c r="H13" s="156"/>
      <c r="I13" s="156"/>
    </row>
    <row r="14" spans="1:16" s="1" customFormat="1">
      <c r="A14" s="132"/>
      <c r="B14" s="146"/>
      <c r="C14" s="116"/>
      <c r="D14" s="116"/>
      <c r="E14" s="116"/>
      <c r="F14" s="116"/>
      <c r="G14" s="116"/>
      <c r="H14" s="116"/>
      <c r="I14" s="116"/>
      <c r="J14" s="2"/>
    </row>
    <row r="15" spans="1:16" ht="25.5">
      <c r="A15" s="138" t="s">
        <v>418</v>
      </c>
      <c r="B15" s="139"/>
      <c r="C15" s="303" t="s">
        <v>118</v>
      </c>
      <c r="D15" s="304"/>
      <c r="E15" s="304"/>
      <c r="F15" s="140"/>
      <c r="G15" s="333" t="s">
        <v>451</v>
      </c>
      <c r="H15" s="333"/>
      <c r="I15" s="333"/>
    </row>
    <row r="16" spans="1:16" s="1" customFormat="1" ht="20.100000000000001" customHeight="1">
      <c r="A16" s="117" t="s">
        <v>82</v>
      </c>
      <c r="B16" s="116"/>
      <c r="C16" s="294" t="s">
        <v>83</v>
      </c>
      <c r="D16" s="294"/>
      <c r="E16" s="294"/>
      <c r="F16" s="141"/>
      <c r="G16" s="295" t="s">
        <v>114</v>
      </c>
      <c r="H16" s="295"/>
      <c r="I16" s="295"/>
    </row>
    <row r="17" spans="1:9">
      <c r="A17" s="157"/>
      <c r="B17" s="117"/>
      <c r="C17" s="117"/>
      <c r="D17" s="117"/>
      <c r="E17" s="117"/>
      <c r="F17" s="116"/>
      <c r="G17" s="116"/>
      <c r="H17" s="116"/>
      <c r="I17" s="116"/>
    </row>
    <row r="18" spans="1:9">
      <c r="A18" s="157"/>
      <c r="B18" s="117"/>
      <c r="C18" s="117"/>
      <c r="D18" s="117"/>
      <c r="E18" s="117"/>
      <c r="F18" s="116"/>
      <c r="G18" s="116"/>
      <c r="H18" s="116"/>
      <c r="I18" s="116"/>
    </row>
    <row r="19" spans="1:9">
      <c r="A19" s="51"/>
    </row>
    <row r="20" spans="1:9">
      <c r="A20" s="51"/>
    </row>
    <row r="21" spans="1:9">
      <c r="A21" s="51"/>
    </row>
    <row r="22" spans="1:9">
      <c r="A22" s="51"/>
    </row>
    <row r="23" spans="1:9">
      <c r="A23" s="51"/>
    </row>
    <row r="24" spans="1:9">
      <c r="A24" s="51"/>
    </row>
    <row r="25" spans="1:9">
      <c r="A25" s="51"/>
    </row>
    <row r="26" spans="1:9">
      <c r="A26" s="51"/>
    </row>
    <row r="27" spans="1:9">
      <c r="A27" s="51"/>
    </row>
    <row r="28" spans="1:9">
      <c r="A28" s="51"/>
    </row>
    <row r="29" spans="1:9">
      <c r="A29" s="51"/>
    </row>
    <row r="30" spans="1:9">
      <c r="A30" s="51"/>
    </row>
    <row r="31" spans="1:9">
      <c r="A31" s="51"/>
    </row>
    <row r="32" spans="1:9">
      <c r="A32" s="51"/>
    </row>
    <row r="33" spans="1:1">
      <c r="A33" s="51"/>
    </row>
    <row r="34" spans="1:1">
      <c r="A34" s="51"/>
    </row>
    <row r="35" spans="1:1">
      <c r="A35" s="51"/>
    </row>
    <row r="36" spans="1:1">
      <c r="A36" s="51"/>
    </row>
    <row r="37" spans="1:1">
      <c r="A37" s="51"/>
    </row>
    <row r="38" spans="1:1">
      <c r="A38" s="51"/>
    </row>
    <row r="39" spans="1:1">
      <c r="A39" s="51"/>
    </row>
    <row r="40" spans="1:1">
      <c r="A40" s="51"/>
    </row>
    <row r="41" spans="1:1">
      <c r="A41" s="51"/>
    </row>
    <row r="42" spans="1:1">
      <c r="A42" s="51"/>
    </row>
    <row r="43" spans="1:1">
      <c r="A43" s="51"/>
    </row>
    <row r="44" spans="1:1">
      <c r="A44" s="51"/>
    </row>
    <row r="45" spans="1:1">
      <c r="A45" s="51"/>
    </row>
    <row r="46" spans="1:1">
      <c r="A46" s="51"/>
    </row>
    <row r="47" spans="1:1">
      <c r="A47" s="51"/>
    </row>
    <row r="48" spans="1:1">
      <c r="A48" s="51"/>
    </row>
    <row r="49" spans="1:1">
      <c r="A49" s="51"/>
    </row>
    <row r="50" spans="1:1">
      <c r="A50" s="51"/>
    </row>
    <row r="51" spans="1:1">
      <c r="A51" s="51"/>
    </row>
    <row r="52" spans="1:1">
      <c r="A52" s="51"/>
    </row>
    <row r="53" spans="1:1">
      <c r="A53" s="51"/>
    </row>
    <row r="54" spans="1:1">
      <c r="A54" s="51"/>
    </row>
    <row r="55" spans="1:1">
      <c r="A55" s="51"/>
    </row>
    <row r="56" spans="1:1">
      <c r="A56" s="51"/>
    </row>
    <row r="57" spans="1:1">
      <c r="A57" s="51"/>
    </row>
    <row r="58" spans="1:1">
      <c r="A58" s="51"/>
    </row>
    <row r="59" spans="1:1">
      <c r="A59" s="51"/>
    </row>
    <row r="60" spans="1:1">
      <c r="A60" s="51"/>
    </row>
    <row r="61" spans="1:1">
      <c r="A61" s="51"/>
    </row>
    <row r="62" spans="1:1">
      <c r="A62" s="51"/>
    </row>
    <row r="63" spans="1:1">
      <c r="A63" s="51"/>
    </row>
    <row r="64" spans="1:1">
      <c r="A64" s="51"/>
    </row>
    <row r="65" spans="1:1">
      <c r="A65" s="51"/>
    </row>
    <row r="66" spans="1:1">
      <c r="A66" s="51"/>
    </row>
    <row r="67" spans="1:1">
      <c r="A67" s="51"/>
    </row>
    <row r="68" spans="1:1">
      <c r="A68" s="51"/>
    </row>
    <row r="69" spans="1:1">
      <c r="A69" s="51"/>
    </row>
    <row r="70" spans="1:1">
      <c r="A70" s="51"/>
    </row>
    <row r="71" spans="1:1">
      <c r="A71" s="51"/>
    </row>
    <row r="72" spans="1:1">
      <c r="A72" s="51"/>
    </row>
    <row r="73" spans="1:1">
      <c r="A73" s="51"/>
    </row>
    <row r="74" spans="1:1">
      <c r="A74" s="51"/>
    </row>
    <row r="75" spans="1:1">
      <c r="A75" s="51"/>
    </row>
    <row r="76" spans="1:1">
      <c r="A76" s="51"/>
    </row>
    <row r="77" spans="1:1">
      <c r="A77" s="51"/>
    </row>
    <row r="78" spans="1:1">
      <c r="A78" s="51"/>
    </row>
    <row r="79" spans="1:1">
      <c r="A79" s="51"/>
    </row>
    <row r="80" spans="1:1">
      <c r="A80" s="51"/>
    </row>
    <row r="81" spans="1:1">
      <c r="A81" s="51"/>
    </row>
    <row r="82" spans="1:1">
      <c r="A82" s="51"/>
    </row>
    <row r="83" spans="1:1">
      <c r="A83" s="51"/>
    </row>
    <row r="84" spans="1:1">
      <c r="A84" s="51"/>
    </row>
    <row r="85" spans="1:1">
      <c r="A85" s="51"/>
    </row>
    <row r="86" spans="1:1">
      <c r="A86" s="51"/>
    </row>
    <row r="87" spans="1:1">
      <c r="A87" s="51"/>
    </row>
    <row r="88" spans="1:1">
      <c r="A88" s="51"/>
    </row>
    <row r="89" spans="1:1">
      <c r="A89" s="51"/>
    </row>
    <row r="90" spans="1:1">
      <c r="A90" s="51"/>
    </row>
    <row r="91" spans="1:1">
      <c r="A91" s="51"/>
    </row>
    <row r="92" spans="1:1">
      <c r="A92" s="51"/>
    </row>
    <row r="93" spans="1:1">
      <c r="A93" s="51"/>
    </row>
    <row r="94" spans="1:1">
      <c r="A94" s="51"/>
    </row>
    <row r="95" spans="1:1">
      <c r="A95" s="51"/>
    </row>
    <row r="96" spans="1:1">
      <c r="A96" s="51"/>
    </row>
    <row r="97" spans="1:1">
      <c r="A97" s="51"/>
    </row>
    <row r="98" spans="1:1">
      <c r="A98" s="51"/>
    </row>
    <row r="99" spans="1:1">
      <c r="A99" s="51"/>
    </row>
    <row r="100" spans="1:1">
      <c r="A100" s="51"/>
    </row>
    <row r="101" spans="1:1">
      <c r="A101" s="51"/>
    </row>
    <row r="102" spans="1:1">
      <c r="A102" s="51"/>
    </row>
    <row r="103" spans="1:1">
      <c r="A103" s="51"/>
    </row>
    <row r="104" spans="1:1">
      <c r="A104" s="51"/>
    </row>
    <row r="105" spans="1:1">
      <c r="A105" s="51"/>
    </row>
    <row r="106" spans="1:1">
      <c r="A106" s="51"/>
    </row>
    <row r="107" spans="1:1">
      <c r="A107" s="51"/>
    </row>
    <row r="108" spans="1:1">
      <c r="A108" s="51"/>
    </row>
    <row r="109" spans="1:1">
      <c r="A109" s="51"/>
    </row>
    <row r="110" spans="1:1">
      <c r="A110" s="51"/>
    </row>
    <row r="111" spans="1:1">
      <c r="A111" s="51"/>
    </row>
    <row r="112" spans="1:1">
      <c r="A112" s="51"/>
    </row>
    <row r="113" spans="1:1">
      <c r="A113" s="51"/>
    </row>
    <row r="114" spans="1:1">
      <c r="A114" s="51"/>
    </row>
    <row r="115" spans="1:1">
      <c r="A115" s="51"/>
    </row>
    <row r="116" spans="1:1">
      <c r="A116" s="51"/>
    </row>
    <row r="117" spans="1:1">
      <c r="A117" s="51"/>
    </row>
    <row r="118" spans="1:1">
      <c r="A118" s="51"/>
    </row>
    <row r="119" spans="1:1">
      <c r="A119" s="51"/>
    </row>
    <row r="120" spans="1:1">
      <c r="A120" s="51"/>
    </row>
    <row r="121" spans="1:1">
      <c r="A121" s="51"/>
    </row>
    <row r="122" spans="1:1">
      <c r="A122" s="51"/>
    </row>
    <row r="123" spans="1:1">
      <c r="A123" s="51"/>
    </row>
    <row r="124" spans="1:1">
      <c r="A124" s="51"/>
    </row>
    <row r="125" spans="1:1">
      <c r="A125" s="51"/>
    </row>
    <row r="126" spans="1:1">
      <c r="A126" s="51"/>
    </row>
    <row r="127" spans="1:1">
      <c r="A127" s="51"/>
    </row>
    <row r="128" spans="1:1">
      <c r="A128" s="51"/>
    </row>
    <row r="129" spans="1:1">
      <c r="A129" s="51"/>
    </row>
    <row r="130" spans="1:1">
      <c r="A130" s="51"/>
    </row>
    <row r="131" spans="1:1">
      <c r="A131" s="51"/>
    </row>
    <row r="132" spans="1:1">
      <c r="A132" s="51"/>
    </row>
    <row r="133" spans="1:1">
      <c r="A133" s="51"/>
    </row>
    <row r="134" spans="1:1">
      <c r="A134" s="51"/>
    </row>
    <row r="135" spans="1:1">
      <c r="A135" s="51"/>
    </row>
    <row r="136" spans="1:1">
      <c r="A136" s="51"/>
    </row>
    <row r="137" spans="1:1">
      <c r="A137" s="51"/>
    </row>
    <row r="138" spans="1:1">
      <c r="A138" s="51"/>
    </row>
    <row r="139" spans="1:1">
      <c r="A139" s="51"/>
    </row>
    <row r="140" spans="1:1">
      <c r="A140" s="51"/>
    </row>
    <row r="141" spans="1:1">
      <c r="A141" s="51"/>
    </row>
    <row r="142" spans="1:1">
      <c r="A142" s="51"/>
    </row>
    <row r="143" spans="1:1">
      <c r="A143" s="51"/>
    </row>
    <row r="144" spans="1:1">
      <c r="A144" s="51"/>
    </row>
    <row r="145" spans="1:1">
      <c r="A145" s="51"/>
    </row>
    <row r="146" spans="1:1">
      <c r="A146" s="51"/>
    </row>
    <row r="147" spans="1:1">
      <c r="A147" s="51"/>
    </row>
    <row r="148" spans="1:1">
      <c r="A148" s="51"/>
    </row>
    <row r="149" spans="1:1">
      <c r="A149" s="51"/>
    </row>
    <row r="150" spans="1:1">
      <c r="A150" s="51"/>
    </row>
    <row r="151" spans="1:1">
      <c r="A151" s="51"/>
    </row>
    <row r="152" spans="1:1">
      <c r="A152" s="51"/>
    </row>
    <row r="153" spans="1:1">
      <c r="A153" s="51"/>
    </row>
    <row r="154" spans="1:1">
      <c r="A154" s="51"/>
    </row>
    <row r="155" spans="1:1">
      <c r="A155" s="51"/>
    </row>
    <row r="156" spans="1:1">
      <c r="A156" s="51"/>
    </row>
    <row r="157" spans="1:1">
      <c r="A157" s="51"/>
    </row>
    <row r="158" spans="1:1">
      <c r="A158" s="51"/>
    </row>
    <row r="159" spans="1:1">
      <c r="A159" s="51"/>
    </row>
    <row r="160" spans="1:1">
      <c r="A160" s="51"/>
    </row>
    <row r="161" spans="1:1">
      <c r="A161" s="51"/>
    </row>
    <row r="162" spans="1:1">
      <c r="A162" s="51"/>
    </row>
    <row r="163" spans="1:1">
      <c r="A163" s="51"/>
    </row>
    <row r="164" spans="1:1">
      <c r="A164" s="51"/>
    </row>
    <row r="165" spans="1:1">
      <c r="A165" s="51"/>
    </row>
    <row r="166" spans="1:1">
      <c r="A166" s="51"/>
    </row>
    <row r="167" spans="1:1">
      <c r="A167" s="51"/>
    </row>
    <row r="168" spans="1:1">
      <c r="A168" s="51"/>
    </row>
    <row r="169" spans="1:1">
      <c r="A169" s="51"/>
    </row>
    <row r="170" spans="1:1">
      <c r="A170" s="51"/>
    </row>
    <row r="171" spans="1:1">
      <c r="A171" s="51"/>
    </row>
    <row r="172" spans="1:1">
      <c r="A172" s="51"/>
    </row>
    <row r="173" spans="1:1">
      <c r="A173" s="51"/>
    </row>
    <row r="174" spans="1:1">
      <c r="A174" s="51"/>
    </row>
    <row r="175" spans="1:1">
      <c r="A175" s="51"/>
    </row>
    <row r="176" spans="1:1">
      <c r="A176" s="51"/>
    </row>
    <row r="177" spans="1:1">
      <c r="A177" s="51"/>
    </row>
    <row r="178" spans="1:1">
      <c r="A178" s="51"/>
    </row>
    <row r="179" spans="1:1">
      <c r="A179" s="51"/>
    </row>
    <row r="180" spans="1:1">
      <c r="A180" s="51"/>
    </row>
    <row r="181" spans="1:1">
      <c r="A181" s="51"/>
    </row>
    <row r="182" spans="1:1">
      <c r="A182" s="51"/>
    </row>
  </sheetData>
  <sheetProtection formatCells="0" formatColumns="0" formatRows="0"/>
  <mergeCells count="12">
    <mergeCell ref="A1:I1"/>
    <mergeCell ref="B3:B4"/>
    <mergeCell ref="C3:C4"/>
    <mergeCell ref="D3:D4"/>
    <mergeCell ref="A2:I2"/>
    <mergeCell ref="F3:I3"/>
    <mergeCell ref="E3:E4"/>
    <mergeCell ref="C15:E15"/>
    <mergeCell ref="G15:I15"/>
    <mergeCell ref="C16:E16"/>
    <mergeCell ref="G16:I16"/>
    <mergeCell ref="A3:A4"/>
  </mergeCells>
  <phoneticPr fontId="0" type="noConversion"/>
  <pageMargins left="0.78740157480314965" right="0.39370078740157483" top="0.59055118110236227" bottom="0.59055118110236227" header="0.27559055118110237" footer="0.31496062992125984"/>
  <pageSetup paperSize="9" scale="50" firstPageNumber="9" orientation="portrait" useFirstPageNumber="1" r:id="rId1"/>
  <headerFooter alignWithMargins="0"/>
  <ignoredErrors>
    <ignoredError sqref="B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J31"/>
  <sheetViews>
    <sheetView zoomScale="60" zoomScaleNormal="60" zoomScaleSheetLayoutView="70" workbookViewId="0">
      <pane ySplit="5" topLeftCell="A6" activePane="bottomLeft" state="frozen"/>
      <selection pane="bottomLeft" activeCell="G10" sqref="G10"/>
    </sheetView>
  </sheetViews>
  <sheetFormatPr defaultRowHeight="12.75"/>
  <cols>
    <col min="1" max="1" width="61" style="32" customWidth="1"/>
    <col min="2" max="2" width="10.140625" style="32" customWidth="1"/>
    <col min="3" max="3" width="15" style="32" customWidth="1"/>
    <col min="4" max="4" width="13.140625" style="32" customWidth="1"/>
    <col min="5" max="5" width="19.7109375" style="32" customWidth="1"/>
    <col min="6" max="6" width="16.140625" style="32" customWidth="1"/>
    <col min="7" max="7" width="14.28515625" style="32" customWidth="1"/>
    <col min="8" max="8" width="34.42578125" style="32" customWidth="1"/>
    <col min="9" max="9" width="9.5703125" style="32" customWidth="1"/>
    <col min="10" max="16384" width="9.140625" style="32"/>
  </cols>
  <sheetData>
    <row r="1" spans="1:8" ht="25.5" customHeight="1">
      <c r="A1" s="335" t="s">
        <v>231</v>
      </c>
      <c r="B1" s="335"/>
      <c r="C1" s="335"/>
      <c r="D1" s="335"/>
      <c r="E1" s="335"/>
      <c r="F1" s="335"/>
      <c r="G1" s="335"/>
      <c r="H1" s="335"/>
    </row>
    <row r="2" spans="1:8" ht="16.5" customHeight="1"/>
    <row r="3" spans="1:8" ht="45" customHeight="1">
      <c r="A3" s="336" t="s">
        <v>275</v>
      </c>
      <c r="B3" s="336" t="s">
        <v>0</v>
      </c>
      <c r="C3" s="336" t="s">
        <v>109</v>
      </c>
      <c r="D3" s="336" t="s">
        <v>32</v>
      </c>
      <c r="E3" s="336" t="s">
        <v>110</v>
      </c>
      <c r="F3" s="338" t="s">
        <v>181</v>
      </c>
      <c r="G3" s="336" t="s">
        <v>111</v>
      </c>
      <c r="H3" s="336" t="s">
        <v>112</v>
      </c>
    </row>
    <row r="4" spans="1:8" ht="52.5" customHeight="1">
      <c r="A4" s="337"/>
      <c r="B4" s="337"/>
      <c r="C4" s="337"/>
      <c r="D4" s="337"/>
      <c r="E4" s="337"/>
      <c r="F4" s="339"/>
      <c r="G4" s="337"/>
      <c r="H4" s="337"/>
    </row>
    <row r="5" spans="1:8" s="64" customFormat="1" ht="18" customHeight="1">
      <c r="A5" s="41">
        <v>1</v>
      </c>
      <c r="B5" s="41">
        <v>2</v>
      </c>
      <c r="C5" s="41">
        <v>3</v>
      </c>
      <c r="D5" s="41">
        <v>4</v>
      </c>
      <c r="E5" s="41">
        <v>5</v>
      </c>
      <c r="F5" s="41">
        <v>6</v>
      </c>
      <c r="G5" s="41">
        <v>7</v>
      </c>
      <c r="H5" s="41">
        <v>8</v>
      </c>
    </row>
    <row r="6" spans="1:8" s="64" customFormat="1" ht="20.100000000000001" customHeight="1">
      <c r="A6" s="81" t="s">
        <v>203</v>
      </c>
      <c r="B6" s="63"/>
      <c r="C6" s="41"/>
      <c r="D6" s="41"/>
      <c r="E6" s="41"/>
      <c r="F6" s="41"/>
      <c r="G6" s="41"/>
      <c r="H6" s="41"/>
    </row>
    <row r="7" spans="1:8" ht="75">
      <c r="A7" s="8" t="s">
        <v>354</v>
      </c>
      <c r="B7" s="7">
        <v>5000</v>
      </c>
      <c r="C7" s="83" t="s">
        <v>342</v>
      </c>
      <c r="D7" s="99" t="s">
        <v>419</v>
      </c>
      <c r="E7" s="158" t="s">
        <v>419</v>
      </c>
      <c r="F7" s="99" t="s">
        <v>419</v>
      </c>
      <c r="G7" s="99" t="s">
        <v>419</v>
      </c>
      <c r="H7" s="92"/>
    </row>
    <row r="8" spans="1:8" ht="63.95" customHeight="1">
      <c r="A8" s="8" t="s">
        <v>355</v>
      </c>
      <c r="B8" s="7">
        <v>5010</v>
      </c>
      <c r="C8" s="83" t="s">
        <v>342</v>
      </c>
      <c r="D8" s="99" t="s">
        <v>419</v>
      </c>
      <c r="E8" s="158" t="s">
        <v>419</v>
      </c>
      <c r="F8" s="99" t="s">
        <v>419</v>
      </c>
      <c r="G8" s="99" t="s">
        <v>419</v>
      </c>
      <c r="H8" s="92"/>
    </row>
    <row r="9" spans="1:8" ht="56.25">
      <c r="A9" s="94" t="s">
        <v>361</v>
      </c>
      <c r="B9" s="7">
        <v>5020</v>
      </c>
      <c r="C9" s="83" t="s">
        <v>342</v>
      </c>
      <c r="D9" s="186">
        <v>0</v>
      </c>
      <c r="E9" s="187">
        <v>0</v>
      </c>
      <c r="F9" s="186">
        <f>'Осн. фін. пок.'!F22/'Осн. фін. пок.'!F48</f>
        <v>-0.19457524957619138</v>
      </c>
      <c r="G9" s="186">
        <f>'Осн. фін. пок.'!E22/'Осн. фін. пок.'!E48</f>
        <v>-0.19398752127056154</v>
      </c>
      <c r="H9" s="92" t="s">
        <v>343</v>
      </c>
    </row>
    <row r="10" spans="1:8" ht="56.25">
      <c r="A10" s="94" t="s">
        <v>362</v>
      </c>
      <c r="B10" s="7">
        <v>5030</v>
      </c>
      <c r="C10" s="83" t="s">
        <v>342</v>
      </c>
      <c r="D10" s="186">
        <v>0</v>
      </c>
      <c r="E10" s="187">
        <v>0</v>
      </c>
      <c r="F10" s="186">
        <f>'Осн. фін. пок.'!F22/'Осн. фін. пок.'!F54</f>
        <v>-0.19857747020376779</v>
      </c>
      <c r="G10" s="186">
        <f>'Осн. фін. пок.'!E22/'Осн. фін. пок.'!E54</f>
        <v>-0.1972318339100346</v>
      </c>
      <c r="H10" s="92"/>
    </row>
    <row r="11" spans="1:8" ht="75">
      <c r="A11" s="94" t="s">
        <v>363</v>
      </c>
      <c r="B11" s="7">
        <v>5040</v>
      </c>
      <c r="C11" s="83" t="s">
        <v>113</v>
      </c>
      <c r="D11" s="99" t="s">
        <v>419</v>
      </c>
      <c r="E11" s="158" t="s">
        <v>419</v>
      </c>
      <c r="F11" s="99" t="s">
        <v>419</v>
      </c>
      <c r="G11" s="99" t="s">
        <v>419</v>
      </c>
      <c r="H11" s="92" t="s">
        <v>344</v>
      </c>
    </row>
    <row r="12" spans="1:8" ht="20.100000000000001" customHeight="1">
      <c r="A12" s="81" t="s">
        <v>205</v>
      </c>
      <c r="B12" s="7"/>
      <c r="C12" s="84"/>
      <c r="D12" s="93"/>
      <c r="E12" s="158"/>
      <c r="F12" s="93"/>
      <c r="G12" s="93"/>
      <c r="H12" s="92"/>
    </row>
    <row r="13" spans="1:8" ht="63.95" customHeight="1">
      <c r="A13" s="82" t="s">
        <v>312</v>
      </c>
      <c r="B13" s="7">
        <v>5100</v>
      </c>
      <c r="C13" s="83"/>
      <c r="D13" s="99">
        <f>('Осн. фін. пок.'!C49+'Осн. фін. пок.'!C50)/'Осн. фін. пок.'!C16</f>
        <v>1.8292682926829269</v>
      </c>
      <c r="E13" s="158">
        <f>('Осн. фін. пок.'!D49+'Осн. фін. пок.'!D50)/'Осн. фін. пок.'!D16</f>
        <v>-0.10696095076400679</v>
      </c>
      <c r="F13" s="99">
        <f>('Осн. фін. пок.'!F49+'Осн. фін. пок.'!F50)/'Осн. фін. пок.'!F16</f>
        <v>-0.10797174571140263</v>
      </c>
      <c r="G13" s="99">
        <f>('Осн. фін. пок.'!E49+'Осн. фін. пок.'!E50)/'Осн. фін. пок.'!E16</f>
        <v>-8.6223984142715565E-2</v>
      </c>
      <c r="H13" s="92"/>
    </row>
    <row r="14" spans="1:8" s="64" customFormat="1" ht="112.5">
      <c r="A14" s="82" t="s">
        <v>313</v>
      </c>
      <c r="B14" s="7">
        <v>5110</v>
      </c>
      <c r="C14" s="83" t="s">
        <v>190</v>
      </c>
      <c r="D14" s="99" t="s">
        <v>419</v>
      </c>
      <c r="E14" s="158" t="s">
        <v>419</v>
      </c>
      <c r="F14" s="99" t="s">
        <v>419</v>
      </c>
      <c r="G14" s="99" t="s">
        <v>419</v>
      </c>
      <c r="H14" s="92" t="s">
        <v>345</v>
      </c>
    </row>
    <row r="15" spans="1:8" s="64" customFormat="1" ht="150">
      <c r="A15" s="82" t="s">
        <v>314</v>
      </c>
      <c r="B15" s="7">
        <v>5120</v>
      </c>
      <c r="C15" s="83" t="s">
        <v>190</v>
      </c>
      <c r="D15" s="99" t="s">
        <v>419</v>
      </c>
      <c r="E15" s="158" t="s">
        <v>419</v>
      </c>
      <c r="F15" s="99" t="s">
        <v>419</v>
      </c>
      <c r="G15" s="99" t="s">
        <v>419</v>
      </c>
      <c r="H15" s="92" t="s">
        <v>347</v>
      </c>
    </row>
    <row r="16" spans="1:8" ht="20.100000000000001" customHeight="1">
      <c r="A16" s="81" t="s">
        <v>204</v>
      </c>
      <c r="B16" s="7"/>
      <c r="C16" s="83"/>
      <c r="D16" s="93"/>
      <c r="E16" s="158"/>
      <c r="F16" s="93"/>
      <c r="G16" s="93"/>
      <c r="H16" s="92"/>
    </row>
    <row r="17" spans="1:10" ht="56.25">
      <c r="A17" s="82" t="s">
        <v>315</v>
      </c>
      <c r="B17" s="7">
        <v>5200</v>
      </c>
      <c r="C17" s="83"/>
      <c r="D17" s="99">
        <f>'Осн. фін. пок.'!C39/'I. Фін результат'!C135</f>
        <v>0.75308641975308643</v>
      </c>
      <c r="E17" s="158">
        <v>5.6</v>
      </c>
      <c r="F17" s="99">
        <f>'Осн. фін. пок.'!F39/'I. Фін результат'!E135</f>
        <v>2.7142857142857144</v>
      </c>
      <c r="G17" s="99">
        <f>'Осн. фін. пок.'!E39/'I. Фін результат'!I135</f>
        <v>0</v>
      </c>
      <c r="H17" s="92"/>
    </row>
    <row r="18" spans="1:10" ht="75">
      <c r="A18" s="82" t="s">
        <v>316</v>
      </c>
      <c r="B18" s="7">
        <v>5210</v>
      </c>
      <c r="C18" s="83"/>
      <c r="D18" s="99" t="s">
        <v>419</v>
      </c>
      <c r="E18" s="158" t="s">
        <v>419</v>
      </c>
      <c r="F18" s="99" t="s">
        <v>419</v>
      </c>
      <c r="G18" s="99" t="s">
        <v>419</v>
      </c>
      <c r="H18" s="92"/>
    </row>
    <row r="19" spans="1:10" ht="63.95" customHeight="1">
      <c r="A19" s="82" t="s">
        <v>356</v>
      </c>
      <c r="B19" s="7">
        <v>5220</v>
      </c>
      <c r="C19" s="83" t="s">
        <v>342</v>
      </c>
      <c r="D19" s="158">
        <f>24.8/72.1</f>
        <v>0.34396671289875175</v>
      </c>
      <c r="E19" s="158">
        <v>0.2</v>
      </c>
      <c r="F19" s="158">
        <f>(5.9+'I. Фін результат'!E135)/(23.4+'IV. Кап. інвестиції'!E6)</f>
        <v>0.34861717612809312</v>
      </c>
      <c r="G19" s="158">
        <f>(12.9+' V. Коефіцієнти'!I128)/(53.4)</f>
        <v>0.24157303370786518</v>
      </c>
      <c r="H19" s="92" t="s">
        <v>346</v>
      </c>
    </row>
    <row r="20" spans="1:10" ht="20.100000000000001" customHeight="1">
      <c r="A20" s="63" t="s">
        <v>293</v>
      </c>
      <c r="B20" s="7"/>
      <c r="C20" s="83"/>
      <c r="D20" s="93"/>
      <c r="E20" s="158"/>
      <c r="F20" s="93"/>
      <c r="G20" s="93"/>
      <c r="H20" s="92"/>
    </row>
    <row r="21" spans="1:10" ht="112.5">
      <c r="A21" s="94" t="s">
        <v>357</v>
      </c>
      <c r="B21" s="7">
        <v>5300</v>
      </c>
      <c r="C21" s="83"/>
      <c r="D21" s="158"/>
      <c r="E21" s="158"/>
      <c r="F21" s="158"/>
      <c r="G21" s="158"/>
      <c r="H21" s="159"/>
    </row>
    <row r="22" spans="1:10" ht="20.100000000000001" customHeight="1">
      <c r="A22" s="160"/>
      <c r="B22" s="160"/>
      <c r="C22" s="160"/>
      <c r="D22" s="160"/>
      <c r="E22" s="160"/>
      <c r="F22" s="160"/>
      <c r="G22" s="160"/>
      <c r="H22" s="160"/>
    </row>
    <row r="23" spans="1:10" ht="20.100000000000001" customHeight="1">
      <c r="A23" s="160"/>
      <c r="B23" s="160"/>
      <c r="C23" s="160"/>
      <c r="D23" s="160"/>
      <c r="E23" s="160"/>
      <c r="F23" s="160"/>
      <c r="G23" s="160"/>
      <c r="H23" s="160"/>
    </row>
    <row r="24" spans="1:10" ht="20.100000000000001" customHeight="1">
      <c r="A24" s="160"/>
      <c r="B24" s="160"/>
      <c r="C24" s="160"/>
      <c r="D24" s="160"/>
      <c r="E24" s="160"/>
      <c r="F24" s="160"/>
      <c r="G24" s="160"/>
      <c r="H24" s="160"/>
    </row>
    <row r="25" spans="1:10" s="2" customFormat="1" ht="22.5" customHeight="1">
      <c r="A25" s="138" t="s">
        <v>424</v>
      </c>
      <c r="B25" s="138"/>
      <c r="C25" s="139"/>
      <c r="D25" s="303" t="s">
        <v>118</v>
      </c>
      <c r="E25" s="304"/>
      <c r="F25" s="304"/>
      <c r="G25" s="304"/>
      <c r="H25" s="184" t="s">
        <v>450</v>
      </c>
    </row>
    <row r="26" spans="1:10" s="1" customFormat="1" ht="20.100000000000001" customHeight="1">
      <c r="A26" s="103" t="s">
        <v>271</v>
      </c>
      <c r="B26" s="161"/>
      <c r="C26" s="116"/>
      <c r="D26" s="294" t="s">
        <v>83</v>
      </c>
      <c r="E26" s="294"/>
      <c r="F26" s="294"/>
      <c r="G26" s="294"/>
      <c r="H26" s="146" t="s">
        <v>272</v>
      </c>
      <c r="I26" s="61"/>
      <c r="J26" s="61"/>
    </row>
    <row r="27" spans="1:10">
      <c r="A27" s="160"/>
      <c r="B27" s="160"/>
      <c r="C27" s="160"/>
      <c r="D27" s="160"/>
      <c r="E27" s="160"/>
      <c r="F27" s="160"/>
      <c r="G27" s="160"/>
      <c r="H27" s="160"/>
    </row>
    <row r="28" spans="1:10">
      <c r="A28" s="160"/>
      <c r="B28" s="160"/>
      <c r="C28" s="160"/>
      <c r="D28" s="160"/>
      <c r="E28" s="160"/>
      <c r="F28" s="160"/>
      <c r="G28" s="160"/>
      <c r="H28" s="160"/>
    </row>
    <row r="29" spans="1:10">
      <c r="A29" s="160"/>
      <c r="B29" s="160"/>
      <c r="C29" s="160"/>
      <c r="D29" s="160"/>
      <c r="E29" s="160"/>
      <c r="F29" s="160"/>
      <c r="G29" s="160"/>
      <c r="H29" s="160"/>
    </row>
    <row r="30" spans="1:10">
      <c r="A30" s="160"/>
      <c r="B30" s="160"/>
      <c r="C30" s="160"/>
      <c r="D30" s="160"/>
      <c r="E30" s="160"/>
      <c r="F30" s="160"/>
      <c r="G30" s="160"/>
      <c r="H30" s="160"/>
    </row>
    <row r="31" spans="1:10">
      <c r="A31" s="160"/>
      <c r="B31" s="160"/>
      <c r="C31" s="160"/>
      <c r="D31" s="160"/>
      <c r="E31" s="160"/>
      <c r="F31" s="160"/>
      <c r="G31" s="160"/>
      <c r="H31" s="160"/>
    </row>
  </sheetData>
  <sheetProtection formatCells="0" formatColumns="0" formatRows="0"/>
  <mergeCells count="11">
    <mergeCell ref="A1:H1"/>
    <mergeCell ref="H3:H4"/>
    <mergeCell ref="D25:G25"/>
    <mergeCell ref="D26:G26"/>
    <mergeCell ref="A3:A4"/>
    <mergeCell ref="B3:B4"/>
    <mergeCell ref="C3:C4"/>
    <mergeCell ref="D3:D4"/>
    <mergeCell ref="E3:E4"/>
    <mergeCell ref="F3:F4"/>
    <mergeCell ref="G3:G4"/>
  </mergeCells>
  <phoneticPr fontId="3" type="noConversion"/>
  <pageMargins left="0.78740157480314965" right="0.39370078740157483" top="0.59055118110236227" bottom="0.59055118110236227" header="0.27559055118110237" footer="0.31496062992125984"/>
  <pageSetup paperSize="9" scale="5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O94"/>
  <sheetViews>
    <sheetView topLeftCell="A4" zoomScale="60" zoomScaleNormal="60" workbookViewId="0">
      <selection activeCell="H19" sqref="H19:I21"/>
    </sheetView>
  </sheetViews>
  <sheetFormatPr defaultRowHeight="18.75"/>
  <cols>
    <col min="1" max="1" width="44.85546875" style="1" customWidth="1"/>
    <col min="2" max="2" width="13.5703125" style="20" customWidth="1"/>
    <col min="3" max="3" width="12.7109375" style="1" customWidth="1"/>
    <col min="4" max="4" width="16.140625" style="1" customWidth="1"/>
    <col min="5" max="5" width="15.42578125" style="1" customWidth="1"/>
    <col min="6" max="6" width="16.5703125" style="1" customWidth="1"/>
    <col min="7" max="7" width="15.28515625" style="1" customWidth="1"/>
    <col min="8" max="8" width="16.5703125" style="1" customWidth="1"/>
    <col min="9" max="9" width="16.140625" style="1" customWidth="1"/>
    <col min="10" max="10" width="16.42578125" style="1" customWidth="1"/>
    <col min="11" max="11" width="16.5703125" style="1" customWidth="1"/>
    <col min="12" max="12" width="16.85546875" style="1" customWidth="1"/>
    <col min="13" max="14" width="16.7109375" style="1" customWidth="1"/>
    <col min="15" max="15" width="25" style="1" customWidth="1"/>
    <col min="16" max="16384" width="9.140625" style="1"/>
  </cols>
  <sheetData>
    <row r="1" spans="1:15">
      <c r="A1" s="348" t="s">
        <v>136</v>
      </c>
      <c r="B1" s="348"/>
      <c r="C1" s="348"/>
      <c r="D1" s="348"/>
      <c r="E1" s="348"/>
      <c r="F1" s="348"/>
      <c r="G1" s="348"/>
      <c r="H1" s="348"/>
      <c r="I1" s="348"/>
      <c r="J1" s="348"/>
      <c r="K1" s="348"/>
      <c r="L1" s="348"/>
      <c r="M1" s="348"/>
      <c r="N1" s="348"/>
      <c r="O1" s="348"/>
    </row>
    <row r="2" spans="1:15">
      <c r="A2" s="349" t="s">
        <v>538</v>
      </c>
      <c r="B2" s="349"/>
      <c r="C2" s="349"/>
      <c r="D2" s="349"/>
      <c r="E2" s="349"/>
      <c r="F2" s="349"/>
      <c r="G2" s="349"/>
      <c r="H2" s="349"/>
      <c r="I2" s="349"/>
      <c r="J2" s="349"/>
      <c r="K2" s="349"/>
      <c r="L2" s="349"/>
      <c r="M2" s="349"/>
      <c r="N2" s="349"/>
      <c r="O2" s="349"/>
    </row>
    <row r="3" spans="1:15">
      <c r="A3" s="329" t="s">
        <v>486</v>
      </c>
      <c r="B3" s="329"/>
      <c r="C3" s="329"/>
      <c r="D3" s="329"/>
      <c r="E3" s="329"/>
      <c r="F3" s="329"/>
      <c r="G3" s="329"/>
      <c r="H3" s="329"/>
      <c r="I3" s="329"/>
      <c r="J3" s="329"/>
      <c r="K3" s="329"/>
      <c r="L3" s="329"/>
      <c r="M3" s="329"/>
      <c r="N3" s="329"/>
      <c r="O3" s="329"/>
    </row>
    <row r="4" spans="1:15" ht="20.100000000000001" customHeight="1">
      <c r="A4" s="351" t="s">
        <v>146</v>
      </c>
      <c r="B4" s="351"/>
      <c r="C4" s="351"/>
      <c r="D4" s="351"/>
      <c r="E4" s="351"/>
      <c r="F4" s="351"/>
      <c r="G4" s="351"/>
      <c r="H4" s="351"/>
      <c r="I4" s="351"/>
      <c r="J4" s="351"/>
      <c r="K4" s="351"/>
      <c r="L4" s="351"/>
      <c r="M4" s="351"/>
      <c r="N4" s="351"/>
      <c r="O4" s="351"/>
    </row>
    <row r="5" spans="1:15" ht="21.95" customHeight="1">
      <c r="A5" s="352" t="s">
        <v>97</v>
      </c>
      <c r="B5" s="352"/>
      <c r="C5" s="352"/>
      <c r="D5" s="352"/>
      <c r="E5" s="352"/>
      <c r="F5" s="352"/>
      <c r="G5" s="352"/>
      <c r="H5" s="352"/>
      <c r="I5" s="352"/>
      <c r="J5" s="352"/>
      <c r="K5" s="352"/>
      <c r="L5" s="352"/>
      <c r="M5" s="352"/>
      <c r="N5" s="352"/>
      <c r="O5" s="352"/>
    </row>
    <row r="6" spans="1:15" ht="10.5" customHeight="1">
      <c r="A6" s="86"/>
      <c r="B6" s="86"/>
      <c r="C6" s="86"/>
      <c r="D6" s="86"/>
      <c r="E6" s="86"/>
      <c r="F6" s="86"/>
      <c r="G6" s="86"/>
      <c r="H6" s="86"/>
      <c r="I6" s="86"/>
      <c r="J6" s="86"/>
      <c r="K6" s="86"/>
      <c r="L6" s="86"/>
      <c r="M6" s="86"/>
      <c r="N6" s="86"/>
      <c r="O6" s="86"/>
    </row>
    <row r="7" spans="1:15" ht="81" customHeight="1">
      <c r="A7" s="350" t="s">
        <v>468</v>
      </c>
      <c r="B7" s="350"/>
      <c r="C7" s="350"/>
      <c r="D7" s="350"/>
      <c r="E7" s="350"/>
      <c r="F7" s="350"/>
      <c r="G7" s="350"/>
      <c r="H7" s="350"/>
      <c r="I7" s="350"/>
      <c r="J7" s="350"/>
      <c r="K7" s="350"/>
      <c r="L7" s="350"/>
      <c r="M7" s="350"/>
      <c r="N7" s="350"/>
      <c r="O7" s="350"/>
    </row>
    <row r="8" spans="1:15" ht="10.5" customHeight="1">
      <c r="A8" s="87"/>
      <c r="B8" s="87"/>
      <c r="C8" s="87"/>
      <c r="D8" s="87"/>
      <c r="E8" s="87"/>
      <c r="F8" s="87"/>
      <c r="G8" s="87"/>
      <c r="H8" s="87"/>
      <c r="I8" s="87"/>
      <c r="J8" s="87"/>
      <c r="K8" s="87"/>
      <c r="L8" s="87"/>
      <c r="M8" s="87"/>
      <c r="N8" s="87"/>
      <c r="O8" s="87"/>
    </row>
    <row r="9" spans="1:15" s="2" customFormat="1" ht="40.5" customHeight="1">
      <c r="A9" s="296" t="s">
        <v>275</v>
      </c>
      <c r="B9" s="296"/>
      <c r="C9" s="296"/>
      <c r="D9" s="297" t="s">
        <v>148</v>
      </c>
      <c r="E9" s="297"/>
      <c r="F9" s="297" t="s">
        <v>32</v>
      </c>
      <c r="G9" s="297"/>
      <c r="H9" s="297" t="s">
        <v>69</v>
      </c>
      <c r="I9" s="297"/>
      <c r="J9" s="297" t="s">
        <v>149</v>
      </c>
      <c r="K9" s="297"/>
      <c r="L9" s="297" t="s">
        <v>296</v>
      </c>
      <c r="M9" s="297"/>
      <c r="N9" s="297" t="s">
        <v>297</v>
      </c>
      <c r="O9" s="297"/>
    </row>
    <row r="10" spans="1:15" s="2" customFormat="1" ht="18" customHeight="1">
      <c r="A10" s="296">
        <v>1</v>
      </c>
      <c r="B10" s="296"/>
      <c r="C10" s="296"/>
      <c r="D10" s="297">
        <v>2</v>
      </c>
      <c r="E10" s="297"/>
      <c r="F10" s="297">
        <v>3</v>
      </c>
      <c r="G10" s="297"/>
      <c r="H10" s="297">
        <v>4</v>
      </c>
      <c r="I10" s="297"/>
      <c r="J10" s="297">
        <v>5</v>
      </c>
      <c r="K10" s="297"/>
      <c r="L10" s="297">
        <v>6</v>
      </c>
      <c r="M10" s="297"/>
      <c r="N10" s="297">
        <v>7</v>
      </c>
      <c r="O10" s="297"/>
    </row>
    <row r="11" spans="1:15" s="2" customFormat="1" ht="20.100000000000001" customHeight="1">
      <c r="A11" s="345" t="s">
        <v>147</v>
      </c>
      <c r="B11" s="346"/>
      <c r="C11" s="347"/>
      <c r="D11" s="341"/>
      <c r="E11" s="342"/>
      <c r="F11" s="341"/>
      <c r="G11" s="342"/>
      <c r="H11" s="341"/>
      <c r="I11" s="342"/>
      <c r="J11" s="341"/>
      <c r="K11" s="342"/>
      <c r="L11" s="343"/>
      <c r="M11" s="344"/>
      <c r="N11" s="343"/>
      <c r="O11" s="344"/>
    </row>
    <row r="12" spans="1:15" s="2" customFormat="1" ht="20.100000000000001" customHeight="1">
      <c r="A12" s="340" t="s">
        <v>317</v>
      </c>
      <c r="B12" s="340"/>
      <c r="C12" s="340"/>
      <c r="D12" s="355">
        <v>3</v>
      </c>
      <c r="E12" s="356"/>
      <c r="F12" s="355">
        <v>3</v>
      </c>
      <c r="G12" s="356"/>
      <c r="H12" s="355">
        <v>3</v>
      </c>
      <c r="I12" s="356"/>
      <c r="J12" s="358">
        <v>3</v>
      </c>
      <c r="K12" s="359"/>
      <c r="L12" s="353">
        <f>J12/H12*100</f>
        <v>100</v>
      </c>
      <c r="M12" s="354"/>
      <c r="N12" s="353">
        <f>J12/F12*100</f>
        <v>100</v>
      </c>
      <c r="O12" s="354"/>
    </row>
    <row r="13" spans="1:15" s="2" customFormat="1" ht="20.100000000000001" customHeight="1">
      <c r="A13" s="340" t="s">
        <v>318</v>
      </c>
      <c r="B13" s="340"/>
      <c r="C13" s="340"/>
      <c r="D13" s="355">
        <v>0</v>
      </c>
      <c r="E13" s="356"/>
      <c r="F13" s="355">
        <v>0</v>
      </c>
      <c r="G13" s="356"/>
      <c r="H13" s="355">
        <v>0</v>
      </c>
      <c r="I13" s="356"/>
      <c r="J13" s="355">
        <v>0</v>
      </c>
      <c r="K13" s="356"/>
      <c r="L13" s="353" t="s">
        <v>419</v>
      </c>
      <c r="M13" s="354"/>
      <c r="N13" s="353" t="s">
        <v>419</v>
      </c>
      <c r="O13" s="354"/>
    </row>
    <row r="14" spans="1:15" s="2" customFormat="1" ht="20.100000000000001" customHeight="1">
      <c r="A14" s="340" t="s">
        <v>319</v>
      </c>
      <c r="B14" s="340"/>
      <c r="C14" s="340"/>
      <c r="D14" s="355">
        <v>2</v>
      </c>
      <c r="E14" s="356"/>
      <c r="F14" s="355">
        <v>1</v>
      </c>
      <c r="G14" s="356"/>
      <c r="H14" s="355">
        <v>1</v>
      </c>
      <c r="I14" s="356"/>
      <c r="J14" s="355">
        <v>1</v>
      </c>
      <c r="K14" s="356"/>
      <c r="L14" s="353">
        <f t="shared" ref="L14" si="0">J14/H14*100</f>
        <v>100</v>
      </c>
      <c r="M14" s="354"/>
      <c r="N14" s="353" t="s">
        <v>419</v>
      </c>
      <c r="O14" s="354"/>
    </row>
    <row r="15" spans="1:15" s="2" customFormat="1" ht="20.100000000000001" customHeight="1">
      <c r="A15" s="340" t="s">
        <v>320</v>
      </c>
      <c r="B15" s="340"/>
      <c r="C15" s="340"/>
      <c r="D15" s="355">
        <v>0</v>
      </c>
      <c r="E15" s="356"/>
      <c r="F15" s="355">
        <v>0</v>
      </c>
      <c r="G15" s="356"/>
      <c r="H15" s="355">
        <v>0</v>
      </c>
      <c r="I15" s="356"/>
      <c r="J15" s="355">
        <v>0</v>
      </c>
      <c r="K15" s="356"/>
      <c r="L15" s="353" t="s">
        <v>419</v>
      </c>
      <c r="M15" s="354"/>
      <c r="N15" s="353" t="s">
        <v>419</v>
      </c>
      <c r="O15" s="354"/>
    </row>
    <row r="16" spans="1:15" s="2" customFormat="1" ht="20.100000000000001" customHeight="1">
      <c r="A16" s="340" t="s">
        <v>321</v>
      </c>
      <c r="B16" s="340"/>
      <c r="C16" s="340"/>
      <c r="D16" s="355">
        <v>0</v>
      </c>
      <c r="E16" s="356"/>
      <c r="F16" s="355">
        <v>0</v>
      </c>
      <c r="G16" s="356"/>
      <c r="H16" s="355">
        <v>0</v>
      </c>
      <c r="I16" s="356"/>
      <c r="J16" s="355">
        <v>0</v>
      </c>
      <c r="K16" s="356"/>
      <c r="L16" s="353" t="s">
        <v>419</v>
      </c>
      <c r="M16" s="354"/>
      <c r="N16" s="353" t="s">
        <v>419</v>
      </c>
      <c r="O16" s="354"/>
    </row>
    <row r="17" spans="1:15" s="2" customFormat="1" ht="20.100000000000001" customHeight="1">
      <c r="A17" s="340" t="s">
        <v>322</v>
      </c>
      <c r="B17" s="340"/>
      <c r="C17" s="340"/>
      <c r="D17" s="355">
        <v>0</v>
      </c>
      <c r="E17" s="356"/>
      <c r="F17" s="355">
        <v>3</v>
      </c>
      <c r="G17" s="356"/>
      <c r="H17" s="355">
        <v>0</v>
      </c>
      <c r="I17" s="356"/>
      <c r="J17" s="355">
        <v>0</v>
      </c>
      <c r="K17" s="356"/>
      <c r="L17" s="353" t="s">
        <v>419</v>
      </c>
      <c r="M17" s="354"/>
      <c r="N17" s="353" t="s">
        <v>419</v>
      </c>
      <c r="O17" s="354"/>
    </row>
    <row r="18" spans="1:15" s="2" customFormat="1" ht="20.100000000000001" customHeight="1">
      <c r="A18" s="357" t="s">
        <v>294</v>
      </c>
      <c r="B18" s="357"/>
      <c r="C18" s="357"/>
      <c r="D18" s="355"/>
      <c r="E18" s="356"/>
      <c r="F18" s="355"/>
      <c r="G18" s="356"/>
      <c r="H18" s="355"/>
      <c r="I18" s="356"/>
      <c r="J18" s="355"/>
      <c r="K18" s="356"/>
      <c r="L18" s="353"/>
      <c r="M18" s="354"/>
      <c r="N18" s="353"/>
      <c r="O18" s="354"/>
    </row>
    <row r="19" spans="1:15" s="2" customFormat="1" ht="20.100000000000001" customHeight="1">
      <c r="A19" s="340" t="s">
        <v>273</v>
      </c>
      <c r="B19" s="340"/>
      <c r="C19" s="340"/>
      <c r="D19" s="355">
        <v>233</v>
      </c>
      <c r="E19" s="356"/>
      <c r="F19" s="355">
        <v>244</v>
      </c>
      <c r="G19" s="356"/>
      <c r="H19" s="355">
        <v>244</v>
      </c>
      <c r="I19" s="356"/>
      <c r="J19" s="355">
        <v>272</v>
      </c>
      <c r="K19" s="356"/>
      <c r="L19" s="353">
        <f>J19/H19*100</f>
        <v>111.47540983606557</v>
      </c>
      <c r="M19" s="354"/>
      <c r="N19" s="353">
        <f>J19/F19*100</f>
        <v>111.47540983606557</v>
      </c>
      <c r="O19" s="354"/>
    </row>
    <row r="20" spans="1:15" s="2" customFormat="1" ht="20.100000000000001" customHeight="1">
      <c r="A20" s="340" t="s">
        <v>298</v>
      </c>
      <c r="B20" s="340"/>
      <c r="C20" s="340"/>
      <c r="D20" s="355">
        <v>468</v>
      </c>
      <c r="E20" s="356"/>
      <c r="F20" s="355">
        <v>468</v>
      </c>
      <c r="G20" s="356"/>
      <c r="H20" s="355">
        <v>451</v>
      </c>
      <c r="I20" s="356"/>
      <c r="J20" s="355">
        <v>503</v>
      </c>
      <c r="K20" s="356"/>
      <c r="L20" s="353">
        <f t="shared" ref="L20:L21" si="1">J20/H20*100</f>
        <v>111.52993348115299</v>
      </c>
      <c r="M20" s="354"/>
      <c r="N20" s="353">
        <f t="shared" ref="N20:N21" si="2">J20/F20*100</f>
        <v>107.47863247863248</v>
      </c>
      <c r="O20" s="354"/>
    </row>
    <row r="21" spans="1:15" s="2" customFormat="1" ht="20.100000000000001" customHeight="1">
      <c r="A21" s="340" t="s">
        <v>274</v>
      </c>
      <c r="B21" s="340"/>
      <c r="C21" s="340"/>
      <c r="D21" s="355">
        <v>22</v>
      </c>
      <c r="E21" s="356"/>
      <c r="F21" s="355">
        <v>11</v>
      </c>
      <c r="G21" s="356"/>
      <c r="H21" s="355">
        <v>160</v>
      </c>
      <c r="I21" s="356"/>
      <c r="J21" s="355">
        <v>57</v>
      </c>
      <c r="K21" s="356"/>
      <c r="L21" s="353">
        <f t="shared" si="1"/>
        <v>35.625</v>
      </c>
      <c r="M21" s="354"/>
      <c r="N21" s="353">
        <f t="shared" si="2"/>
        <v>518.18181818181813</v>
      </c>
      <c r="O21" s="354"/>
    </row>
    <row r="22" spans="1:15" s="2" customFormat="1" ht="20.100000000000001" customHeight="1">
      <c r="A22" s="357" t="s">
        <v>295</v>
      </c>
      <c r="B22" s="357"/>
      <c r="C22" s="357"/>
      <c r="D22" s="355"/>
      <c r="E22" s="356"/>
      <c r="F22" s="355"/>
      <c r="G22" s="356"/>
      <c r="H22" s="355"/>
      <c r="I22" s="356"/>
      <c r="J22" s="355"/>
      <c r="K22" s="356"/>
      <c r="L22" s="353"/>
      <c r="M22" s="354"/>
      <c r="N22" s="353"/>
      <c r="O22" s="354"/>
    </row>
    <row r="23" spans="1:15" s="2" customFormat="1" ht="20.100000000000001" customHeight="1">
      <c r="A23" s="340" t="s">
        <v>273</v>
      </c>
      <c r="B23" s="340"/>
      <c r="C23" s="340"/>
      <c r="D23" s="355">
        <v>284</v>
      </c>
      <c r="E23" s="356"/>
      <c r="F23" s="355">
        <v>298</v>
      </c>
      <c r="G23" s="356"/>
      <c r="H23" s="355">
        <v>298</v>
      </c>
      <c r="I23" s="356"/>
      <c r="J23" s="355">
        <v>332</v>
      </c>
      <c r="K23" s="356"/>
      <c r="L23" s="353">
        <f>J23/H23*100</f>
        <v>111.40939597315436</v>
      </c>
      <c r="M23" s="354"/>
      <c r="N23" s="353">
        <f>J23/F23*100</f>
        <v>111.40939597315436</v>
      </c>
      <c r="O23" s="354"/>
    </row>
    <row r="24" spans="1:15" s="2" customFormat="1" ht="20.100000000000001" customHeight="1">
      <c r="A24" s="340" t="s">
        <v>298</v>
      </c>
      <c r="B24" s="340"/>
      <c r="C24" s="340"/>
      <c r="D24" s="355">
        <v>568</v>
      </c>
      <c r="E24" s="356"/>
      <c r="F24" s="355">
        <v>568</v>
      </c>
      <c r="G24" s="356"/>
      <c r="H24" s="355">
        <v>550</v>
      </c>
      <c r="I24" s="356"/>
      <c r="J24" s="355">
        <v>614</v>
      </c>
      <c r="K24" s="356"/>
      <c r="L24" s="353">
        <f>J24/H24*100</f>
        <v>111.63636363636364</v>
      </c>
      <c r="M24" s="354"/>
      <c r="N24" s="353">
        <f t="shared" ref="N24:N25" si="3">J24/F24*100</f>
        <v>108.09859154929578</v>
      </c>
      <c r="O24" s="354"/>
    </row>
    <row r="25" spans="1:15" s="2" customFormat="1" ht="20.100000000000001" customHeight="1">
      <c r="A25" s="340" t="s">
        <v>274</v>
      </c>
      <c r="B25" s="340"/>
      <c r="C25" s="340"/>
      <c r="D25" s="355">
        <v>27</v>
      </c>
      <c r="E25" s="356"/>
      <c r="F25" s="355">
        <v>13</v>
      </c>
      <c r="G25" s="356"/>
      <c r="H25" s="355">
        <v>195</v>
      </c>
      <c r="I25" s="356"/>
      <c r="J25" s="355">
        <v>69</v>
      </c>
      <c r="K25" s="356"/>
      <c r="L25" s="353">
        <f>J25/H25*100</f>
        <v>35.384615384615387</v>
      </c>
      <c r="M25" s="354"/>
      <c r="N25" s="353">
        <f t="shared" si="3"/>
        <v>530.76923076923072</v>
      </c>
      <c r="O25" s="354"/>
    </row>
    <row r="26" spans="1:15" s="2" customFormat="1" ht="38.25" customHeight="1">
      <c r="A26" s="395" t="s">
        <v>323</v>
      </c>
      <c r="B26" s="395"/>
      <c r="C26" s="395"/>
      <c r="D26" s="355"/>
      <c r="E26" s="356"/>
      <c r="F26" s="355"/>
      <c r="G26" s="356"/>
      <c r="H26" s="355"/>
      <c r="I26" s="356"/>
      <c r="J26" s="355"/>
      <c r="K26" s="356"/>
      <c r="L26" s="353"/>
      <c r="M26" s="354"/>
      <c r="N26" s="353"/>
      <c r="O26" s="354"/>
    </row>
    <row r="27" spans="1:15" s="2" customFormat="1" ht="20.100000000000001" customHeight="1">
      <c r="A27" s="340" t="s">
        <v>273</v>
      </c>
      <c r="B27" s="340"/>
      <c r="C27" s="340"/>
      <c r="D27" s="355">
        <v>17984</v>
      </c>
      <c r="E27" s="356"/>
      <c r="F27" s="355">
        <v>17984</v>
      </c>
      <c r="G27" s="356"/>
      <c r="H27" s="355">
        <v>20333</v>
      </c>
      <c r="I27" s="356"/>
      <c r="J27" s="355">
        <v>22670</v>
      </c>
      <c r="K27" s="356"/>
      <c r="L27" s="353">
        <f>J27/H27*100</f>
        <v>111.49363104313186</v>
      </c>
      <c r="M27" s="354"/>
      <c r="N27" s="353">
        <f>J27/F27*100</f>
        <v>126.0564946619217</v>
      </c>
      <c r="O27" s="354"/>
    </row>
    <row r="28" spans="1:15" s="2" customFormat="1" ht="20.100000000000001" customHeight="1">
      <c r="A28" s="340" t="s">
        <v>298</v>
      </c>
      <c r="B28" s="340"/>
      <c r="C28" s="340"/>
      <c r="D28" s="355">
        <v>16635</v>
      </c>
      <c r="E28" s="356"/>
      <c r="F28" s="355">
        <v>16635</v>
      </c>
      <c r="G28" s="356"/>
      <c r="H28" s="355">
        <v>18792</v>
      </c>
      <c r="I28" s="356"/>
      <c r="J28" s="355">
        <v>20970</v>
      </c>
      <c r="K28" s="356"/>
      <c r="L28" s="353">
        <f t="shared" ref="L28:L33" si="4">J28/H28*100</f>
        <v>111.59003831417624</v>
      </c>
      <c r="M28" s="354"/>
      <c r="N28" s="353">
        <f t="shared" ref="N28:N29" si="5">J28/F28*100</f>
        <v>126.0595130748422</v>
      </c>
      <c r="O28" s="354"/>
    </row>
    <row r="29" spans="1:15" s="2" customFormat="1" ht="20.100000000000001" customHeight="1">
      <c r="A29" s="340" t="s">
        <v>274</v>
      </c>
      <c r="B29" s="340"/>
      <c r="C29" s="340"/>
      <c r="D29" s="355">
        <v>3723</v>
      </c>
      <c r="E29" s="356"/>
      <c r="F29" s="355">
        <v>3723</v>
      </c>
      <c r="G29" s="356"/>
      <c r="H29" s="355">
        <v>3723</v>
      </c>
      <c r="I29" s="356"/>
      <c r="J29" s="355">
        <v>2267</v>
      </c>
      <c r="K29" s="356"/>
      <c r="L29" s="353">
        <f t="shared" si="4"/>
        <v>60.891753961858718</v>
      </c>
      <c r="M29" s="354"/>
      <c r="N29" s="353">
        <f t="shared" si="5"/>
        <v>60.891753961858718</v>
      </c>
      <c r="O29" s="354"/>
    </row>
    <row r="30" spans="1:15" s="2" customFormat="1" ht="20.100000000000001" customHeight="1">
      <c r="A30" s="395" t="s">
        <v>324</v>
      </c>
      <c r="B30" s="395"/>
      <c r="C30" s="395"/>
      <c r="D30" s="355"/>
      <c r="E30" s="356"/>
      <c r="F30" s="355"/>
      <c r="G30" s="356"/>
      <c r="H30" s="355"/>
      <c r="I30" s="356"/>
      <c r="J30" s="355"/>
      <c r="K30" s="356"/>
      <c r="L30" s="353"/>
      <c r="M30" s="354"/>
      <c r="N30" s="353"/>
      <c r="O30" s="354"/>
    </row>
    <row r="31" spans="1:15" s="2" customFormat="1" ht="20.100000000000001" customHeight="1">
      <c r="A31" s="340" t="s">
        <v>273</v>
      </c>
      <c r="B31" s="340"/>
      <c r="C31" s="340"/>
      <c r="D31" s="355">
        <v>19417</v>
      </c>
      <c r="E31" s="356"/>
      <c r="F31" s="355">
        <v>20333</v>
      </c>
      <c r="G31" s="356"/>
      <c r="H31" s="355">
        <v>20333</v>
      </c>
      <c r="I31" s="356"/>
      <c r="J31" s="355">
        <v>22670</v>
      </c>
      <c r="K31" s="356"/>
      <c r="L31" s="353">
        <f t="shared" si="4"/>
        <v>111.49363104313186</v>
      </c>
      <c r="M31" s="354"/>
      <c r="N31" s="353">
        <f>J31/F31*100</f>
        <v>111.49363104313186</v>
      </c>
      <c r="O31" s="354"/>
    </row>
    <row r="32" spans="1:15" s="2" customFormat="1" ht="20.100000000000001" customHeight="1">
      <c r="A32" s="340" t="s">
        <v>298</v>
      </c>
      <c r="B32" s="340"/>
      <c r="C32" s="340"/>
      <c r="D32" s="355">
        <v>19500</v>
      </c>
      <c r="E32" s="356"/>
      <c r="F32" s="355">
        <v>19500</v>
      </c>
      <c r="G32" s="356"/>
      <c r="H32" s="355">
        <v>18792</v>
      </c>
      <c r="I32" s="356"/>
      <c r="J32" s="355">
        <v>20970</v>
      </c>
      <c r="K32" s="356"/>
      <c r="L32" s="353">
        <f t="shared" si="4"/>
        <v>111.59003831417624</v>
      </c>
      <c r="M32" s="354"/>
      <c r="N32" s="353">
        <f t="shared" ref="N32:N33" si="6">J32/F32*100</f>
        <v>107.53846153846153</v>
      </c>
      <c r="O32" s="354"/>
    </row>
    <row r="33" spans="1:15" s="2" customFormat="1" ht="20.100000000000001" customHeight="1">
      <c r="A33" s="340" t="s">
        <v>274</v>
      </c>
      <c r="B33" s="340"/>
      <c r="C33" s="340"/>
      <c r="D33" s="355">
        <v>3723</v>
      </c>
      <c r="E33" s="356"/>
      <c r="F33" s="355">
        <v>3723</v>
      </c>
      <c r="G33" s="356"/>
      <c r="H33" s="355">
        <v>5221</v>
      </c>
      <c r="I33" s="356"/>
      <c r="J33" s="355">
        <v>4723</v>
      </c>
      <c r="K33" s="356"/>
      <c r="L33" s="353">
        <f t="shared" si="4"/>
        <v>90.46159739513503</v>
      </c>
      <c r="M33" s="354"/>
      <c r="N33" s="353">
        <f t="shared" si="6"/>
        <v>126.86005909213</v>
      </c>
      <c r="O33" s="354"/>
    </row>
    <row r="34" spans="1:15" ht="10.5" customHeight="1">
      <c r="A34" s="23"/>
      <c r="B34" s="23"/>
      <c r="C34" s="23"/>
      <c r="D34" s="24"/>
      <c r="E34" s="24"/>
      <c r="F34" s="24"/>
      <c r="G34" s="24"/>
      <c r="H34" s="24"/>
      <c r="I34" s="24"/>
      <c r="J34" s="24"/>
      <c r="K34" s="24"/>
      <c r="L34" s="24"/>
      <c r="M34" s="24"/>
      <c r="N34" s="24"/>
      <c r="O34" s="24"/>
    </row>
    <row r="35" spans="1:15" ht="20.100000000000001" customHeight="1">
      <c r="A35" s="363" t="s">
        <v>325</v>
      </c>
      <c r="B35" s="363"/>
      <c r="C35" s="363"/>
      <c r="D35" s="363"/>
      <c r="E35" s="363"/>
      <c r="F35" s="363"/>
      <c r="G35" s="363"/>
      <c r="H35" s="363"/>
      <c r="I35" s="363"/>
      <c r="J35" s="363"/>
      <c r="K35" s="363"/>
      <c r="L35" s="363"/>
      <c r="M35" s="363"/>
      <c r="N35" s="363"/>
      <c r="O35" s="363"/>
    </row>
    <row r="36" spans="1:15" ht="15" customHeight="1">
      <c r="A36" s="24"/>
      <c r="B36" s="24"/>
      <c r="C36" s="24"/>
      <c r="D36" s="24"/>
      <c r="E36" s="24"/>
      <c r="F36" s="24"/>
      <c r="G36" s="24"/>
      <c r="H36" s="24"/>
      <c r="I36" s="24"/>
    </row>
    <row r="37" spans="1:15" ht="21.95" customHeight="1">
      <c r="A37" s="362" t="s">
        <v>326</v>
      </c>
      <c r="B37" s="362"/>
      <c r="C37" s="362"/>
      <c r="D37" s="362"/>
      <c r="E37" s="362"/>
      <c r="F37" s="362"/>
      <c r="G37" s="362"/>
      <c r="H37" s="362"/>
      <c r="I37" s="362"/>
      <c r="J37" s="362"/>
      <c r="K37" s="362"/>
      <c r="L37" s="362"/>
      <c r="M37" s="362"/>
      <c r="N37" s="362"/>
      <c r="O37" s="362"/>
    </row>
    <row r="38" spans="1:15" ht="10.5" customHeight="1"/>
    <row r="39" spans="1:15" ht="60" customHeight="1">
      <c r="A39" s="39" t="s">
        <v>150</v>
      </c>
      <c r="B39" s="360" t="s">
        <v>327</v>
      </c>
      <c r="C39" s="361"/>
      <c r="D39" s="361"/>
      <c r="E39" s="361"/>
      <c r="F39" s="318" t="s">
        <v>91</v>
      </c>
      <c r="G39" s="318"/>
      <c r="H39" s="318"/>
      <c r="I39" s="318"/>
      <c r="J39" s="318"/>
      <c r="K39" s="318"/>
      <c r="L39" s="318"/>
      <c r="M39" s="318"/>
      <c r="N39" s="318"/>
      <c r="O39" s="318"/>
    </row>
    <row r="40" spans="1:15" ht="18" customHeight="1">
      <c r="A40" s="39">
        <v>1</v>
      </c>
      <c r="B40" s="360">
        <v>2</v>
      </c>
      <c r="C40" s="361"/>
      <c r="D40" s="361"/>
      <c r="E40" s="361"/>
      <c r="F40" s="318">
        <v>3</v>
      </c>
      <c r="G40" s="318"/>
      <c r="H40" s="318"/>
      <c r="I40" s="318"/>
      <c r="J40" s="318"/>
      <c r="K40" s="318"/>
      <c r="L40" s="318"/>
      <c r="M40" s="318"/>
      <c r="N40" s="318"/>
      <c r="O40" s="318"/>
    </row>
    <row r="41" spans="1:15" ht="20.100000000000001" customHeight="1">
      <c r="A41" s="162"/>
      <c r="B41" s="365"/>
      <c r="C41" s="366"/>
      <c r="D41" s="366"/>
      <c r="E41" s="366"/>
      <c r="F41" s="364"/>
      <c r="G41" s="364"/>
      <c r="H41" s="364"/>
      <c r="I41" s="364"/>
      <c r="J41" s="364"/>
      <c r="K41" s="364"/>
      <c r="L41" s="364"/>
      <c r="M41" s="364"/>
      <c r="N41" s="364"/>
      <c r="O41" s="364"/>
    </row>
    <row r="42" spans="1:15" ht="20.100000000000001" customHeight="1">
      <c r="A42" s="162"/>
      <c r="B42" s="365"/>
      <c r="C42" s="366"/>
      <c r="D42" s="366"/>
      <c r="E42" s="366"/>
      <c r="F42" s="364"/>
      <c r="G42" s="364"/>
      <c r="H42" s="364"/>
      <c r="I42" s="364"/>
      <c r="J42" s="364"/>
      <c r="K42" s="364"/>
      <c r="L42" s="364"/>
      <c r="M42" s="364"/>
      <c r="N42" s="364"/>
      <c r="O42" s="364"/>
    </row>
    <row r="43" spans="1:15" ht="20.100000000000001" customHeight="1">
      <c r="A43" s="162"/>
      <c r="B43" s="365"/>
      <c r="C43" s="366"/>
      <c r="D43" s="366"/>
      <c r="E43" s="366"/>
      <c r="F43" s="364"/>
      <c r="G43" s="364"/>
      <c r="H43" s="364"/>
      <c r="I43" s="364"/>
      <c r="J43" s="364"/>
      <c r="K43" s="364"/>
      <c r="L43" s="364"/>
      <c r="M43" s="364"/>
      <c r="N43" s="364"/>
      <c r="O43" s="364"/>
    </row>
    <row r="44" spans="1:15" ht="20.100000000000001" customHeight="1">
      <c r="A44" s="162"/>
      <c r="B44" s="365"/>
      <c r="C44" s="366"/>
      <c r="D44" s="366"/>
      <c r="E44" s="366"/>
      <c r="F44" s="364"/>
      <c r="G44" s="364"/>
      <c r="H44" s="364"/>
      <c r="I44" s="364"/>
      <c r="J44" s="364"/>
      <c r="K44" s="364"/>
      <c r="L44" s="364"/>
      <c r="M44" s="364"/>
      <c r="N44" s="364"/>
      <c r="O44" s="364"/>
    </row>
    <row r="45" spans="1:15" ht="20.100000000000001" customHeight="1">
      <c r="A45" s="162"/>
      <c r="B45" s="365"/>
      <c r="C45" s="366"/>
      <c r="D45" s="366"/>
      <c r="E45" s="366"/>
      <c r="F45" s="364"/>
      <c r="G45" s="364"/>
      <c r="H45" s="364"/>
      <c r="I45" s="364"/>
      <c r="J45" s="364"/>
      <c r="K45" s="364"/>
      <c r="L45" s="364"/>
      <c r="M45" s="364"/>
      <c r="N45" s="364"/>
      <c r="O45" s="364"/>
    </row>
    <row r="46" spans="1:15" ht="20.100000000000001" customHeight="1">
      <c r="A46" s="162"/>
      <c r="B46" s="365"/>
      <c r="C46" s="366"/>
      <c r="D46" s="366"/>
      <c r="E46" s="366"/>
      <c r="F46" s="364"/>
      <c r="G46" s="364"/>
      <c r="H46" s="364"/>
      <c r="I46" s="364"/>
      <c r="J46" s="364"/>
      <c r="K46" s="364"/>
      <c r="L46" s="364"/>
      <c r="M46" s="364"/>
      <c r="N46" s="364"/>
      <c r="O46" s="364"/>
    </row>
    <row r="47" spans="1:15" ht="20.100000000000001" customHeight="1">
      <c r="A47" s="162"/>
      <c r="B47" s="365"/>
      <c r="C47" s="366"/>
      <c r="D47" s="366"/>
      <c r="E47" s="366"/>
      <c r="F47" s="365"/>
      <c r="G47" s="366"/>
      <c r="H47" s="366"/>
      <c r="I47" s="366"/>
      <c r="J47" s="366"/>
      <c r="K47" s="366"/>
      <c r="L47" s="366"/>
      <c r="M47" s="366"/>
      <c r="N47" s="366"/>
      <c r="O47" s="368"/>
    </row>
    <row r="48" spans="1:15" ht="20.100000000000001" customHeight="1">
      <c r="A48" s="162"/>
      <c r="B48" s="365"/>
      <c r="C48" s="366"/>
      <c r="D48" s="366"/>
      <c r="E48" s="368"/>
      <c r="F48" s="365"/>
      <c r="G48" s="366"/>
      <c r="H48" s="366"/>
      <c r="I48" s="366"/>
      <c r="J48" s="366"/>
      <c r="K48" s="366"/>
      <c r="L48" s="366"/>
      <c r="M48" s="366"/>
      <c r="N48" s="366"/>
      <c r="O48" s="368"/>
    </row>
    <row r="49" spans="1:15" ht="20.100000000000001" customHeight="1">
      <c r="A49" s="74"/>
      <c r="B49" s="25"/>
      <c r="C49" s="25"/>
      <c r="D49" s="25"/>
      <c r="E49" s="25"/>
      <c r="F49" s="25"/>
      <c r="G49" s="25"/>
      <c r="H49" s="25"/>
      <c r="I49" s="25"/>
      <c r="J49" s="25"/>
      <c r="K49" s="25"/>
      <c r="L49" s="25"/>
      <c r="M49" s="25"/>
      <c r="N49" s="25"/>
      <c r="O49" s="25"/>
    </row>
    <row r="50" spans="1:15" ht="21.95" customHeight="1">
      <c r="A50" s="372" t="s">
        <v>253</v>
      </c>
      <c r="B50" s="372"/>
      <c r="C50" s="372"/>
      <c r="D50" s="372"/>
      <c r="E50" s="372"/>
      <c r="F50" s="372"/>
      <c r="G50" s="372"/>
      <c r="H50" s="372"/>
      <c r="I50" s="372"/>
      <c r="J50" s="372"/>
    </row>
    <row r="51" spans="1:15" ht="20.100000000000001" customHeight="1">
      <c r="A51" s="19"/>
    </row>
    <row r="52" spans="1:15" ht="63.95" customHeight="1">
      <c r="A52" s="314" t="s">
        <v>275</v>
      </c>
      <c r="B52" s="314" t="s">
        <v>328</v>
      </c>
      <c r="C52" s="314"/>
      <c r="D52" s="367" t="s">
        <v>497</v>
      </c>
      <c r="E52" s="367"/>
      <c r="F52" s="367"/>
      <c r="G52" s="367" t="s">
        <v>498</v>
      </c>
      <c r="H52" s="367"/>
      <c r="I52" s="367"/>
      <c r="J52" s="369" t="s">
        <v>499</v>
      </c>
      <c r="K52" s="370"/>
      <c r="L52" s="371"/>
      <c r="M52" s="367" t="s">
        <v>500</v>
      </c>
      <c r="N52" s="367"/>
      <c r="O52" s="367"/>
    </row>
    <row r="53" spans="1:15" ht="168.75">
      <c r="A53" s="314"/>
      <c r="B53" s="7" t="s">
        <v>77</v>
      </c>
      <c r="C53" s="7" t="s">
        <v>78</v>
      </c>
      <c r="D53" s="7" t="s">
        <v>329</v>
      </c>
      <c r="E53" s="7" t="s">
        <v>330</v>
      </c>
      <c r="F53" s="7" t="s">
        <v>331</v>
      </c>
      <c r="G53" s="7" t="s">
        <v>329</v>
      </c>
      <c r="H53" s="7" t="s">
        <v>330</v>
      </c>
      <c r="I53" s="7" t="s">
        <v>331</v>
      </c>
      <c r="J53" s="7" t="s">
        <v>329</v>
      </c>
      <c r="K53" s="7" t="s">
        <v>330</v>
      </c>
      <c r="L53" s="7" t="s">
        <v>331</v>
      </c>
      <c r="M53" s="7" t="s">
        <v>329</v>
      </c>
      <c r="N53" s="7" t="s">
        <v>330</v>
      </c>
      <c r="O53" s="7" t="s">
        <v>331</v>
      </c>
    </row>
    <row r="54" spans="1:15" ht="18" customHeight="1">
      <c r="A54" s="7">
        <v>1</v>
      </c>
      <c r="B54" s="7">
        <v>2</v>
      </c>
      <c r="C54" s="7">
        <v>3</v>
      </c>
      <c r="D54" s="7">
        <v>4</v>
      </c>
      <c r="E54" s="7">
        <v>5</v>
      </c>
      <c r="F54" s="7">
        <v>6</v>
      </c>
      <c r="G54" s="7">
        <v>7</v>
      </c>
      <c r="H54" s="6">
        <v>8</v>
      </c>
      <c r="I54" s="6">
        <v>9</v>
      </c>
      <c r="J54" s="6">
        <v>10</v>
      </c>
      <c r="K54" s="6">
        <v>11</v>
      </c>
      <c r="L54" s="6">
        <v>12</v>
      </c>
      <c r="M54" s="6">
        <v>13</v>
      </c>
      <c r="N54" s="6">
        <v>14</v>
      </c>
      <c r="O54" s="6">
        <v>15</v>
      </c>
    </row>
    <row r="55" spans="1:15" ht="59.25" customHeight="1">
      <c r="A55" s="163" t="s">
        <v>399</v>
      </c>
      <c r="B55" s="115">
        <v>0</v>
      </c>
      <c r="C55" s="115">
        <v>0</v>
      </c>
      <c r="D55" s="115">
        <v>0</v>
      </c>
      <c r="E55" s="115">
        <v>0</v>
      </c>
      <c r="F55" s="115">
        <v>0</v>
      </c>
      <c r="G55" s="115">
        <v>0</v>
      </c>
      <c r="H55" s="115">
        <v>0</v>
      </c>
      <c r="I55" s="115">
        <v>0</v>
      </c>
      <c r="J55" s="115">
        <v>0</v>
      </c>
      <c r="K55" s="115">
        <v>0</v>
      </c>
      <c r="L55" s="115">
        <v>0</v>
      </c>
      <c r="M55" s="115">
        <v>0</v>
      </c>
      <c r="N55" s="115">
        <v>0</v>
      </c>
      <c r="O55" s="115">
        <v>0</v>
      </c>
    </row>
    <row r="56" spans="1:15" ht="20.100000000000001" customHeight="1">
      <c r="A56" s="164" t="s">
        <v>59</v>
      </c>
      <c r="B56" s="80">
        <v>100</v>
      </c>
      <c r="C56" s="80">
        <v>100</v>
      </c>
      <c r="D56" s="98">
        <f>SUM(D55:D55)</f>
        <v>0</v>
      </c>
      <c r="E56" s="115"/>
      <c r="F56" s="149"/>
      <c r="G56" s="98">
        <f>SUM(G55:G55)</f>
        <v>0</v>
      </c>
      <c r="H56" s="149"/>
      <c r="I56" s="149"/>
      <c r="J56" s="98">
        <f>SUM(J55:J55)</f>
        <v>0</v>
      </c>
      <c r="K56" s="149"/>
      <c r="L56" s="149"/>
      <c r="M56" s="98">
        <v>0</v>
      </c>
      <c r="N56" s="149"/>
      <c r="O56" s="149"/>
    </row>
    <row r="57" spans="1:15" ht="20.100000000000001" customHeight="1">
      <c r="A57" s="21"/>
      <c r="B57" s="22"/>
      <c r="C57" s="22"/>
      <c r="D57" s="22"/>
      <c r="E57" s="22"/>
      <c r="F57" s="12"/>
      <c r="G57" s="12"/>
      <c r="H57" s="12"/>
      <c r="I57" s="5"/>
      <c r="J57" s="5"/>
      <c r="K57" s="5"/>
      <c r="L57" s="5"/>
      <c r="M57" s="5"/>
      <c r="N57" s="5"/>
      <c r="O57" s="5"/>
    </row>
    <row r="58" spans="1:15" ht="21.95" customHeight="1">
      <c r="A58" s="362" t="s">
        <v>79</v>
      </c>
      <c r="B58" s="362"/>
      <c r="C58" s="362"/>
      <c r="D58" s="362"/>
      <c r="E58" s="362"/>
      <c r="F58" s="362"/>
      <c r="G58" s="362"/>
      <c r="H58" s="362"/>
      <c r="I58" s="362"/>
      <c r="J58" s="362"/>
      <c r="K58" s="362"/>
      <c r="L58" s="362"/>
      <c r="M58" s="362"/>
      <c r="N58" s="362"/>
      <c r="O58" s="362"/>
    </row>
    <row r="59" spans="1:15" ht="20.100000000000001" customHeight="1">
      <c r="A59" s="19"/>
    </row>
    <row r="60" spans="1:15" ht="63.95" customHeight="1">
      <c r="A60" s="7" t="s">
        <v>140</v>
      </c>
      <c r="B60" s="314" t="s">
        <v>76</v>
      </c>
      <c r="C60" s="314"/>
      <c r="D60" s="314" t="s">
        <v>71</v>
      </c>
      <c r="E60" s="314"/>
      <c r="F60" s="314" t="s">
        <v>72</v>
      </c>
      <c r="G60" s="314"/>
      <c r="H60" s="314" t="s">
        <v>332</v>
      </c>
      <c r="I60" s="314"/>
      <c r="J60" s="314"/>
      <c r="K60" s="373" t="s">
        <v>92</v>
      </c>
      <c r="L60" s="375"/>
      <c r="M60" s="373" t="s">
        <v>38</v>
      </c>
      <c r="N60" s="374"/>
      <c r="O60" s="375"/>
    </row>
    <row r="61" spans="1:15" ht="18" customHeight="1">
      <c r="A61" s="6">
        <v>1</v>
      </c>
      <c r="B61" s="318">
        <v>2</v>
      </c>
      <c r="C61" s="318"/>
      <c r="D61" s="318">
        <v>3</v>
      </c>
      <c r="E61" s="318"/>
      <c r="F61" s="378">
        <v>4</v>
      </c>
      <c r="G61" s="378"/>
      <c r="H61" s="318">
        <v>5</v>
      </c>
      <c r="I61" s="318"/>
      <c r="J61" s="318"/>
      <c r="K61" s="318">
        <v>6</v>
      </c>
      <c r="L61" s="318"/>
      <c r="M61" s="360">
        <v>7</v>
      </c>
      <c r="N61" s="361"/>
      <c r="O61" s="376"/>
    </row>
    <row r="62" spans="1:15" ht="20.100000000000001" customHeight="1">
      <c r="A62" s="163"/>
      <c r="B62" s="377"/>
      <c r="C62" s="377"/>
      <c r="D62" s="377"/>
      <c r="E62" s="377"/>
      <c r="F62" s="377"/>
      <c r="G62" s="377"/>
      <c r="H62" s="377"/>
      <c r="I62" s="377"/>
      <c r="J62" s="377"/>
      <c r="K62" s="379"/>
      <c r="L62" s="380"/>
      <c r="M62" s="377"/>
      <c r="N62" s="377"/>
      <c r="O62" s="377"/>
    </row>
    <row r="63" spans="1:15" ht="20.100000000000001" customHeight="1">
      <c r="A63" s="163"/>
      <c r="B63" s="379"/>
      <c r="C63" s="380"/>
      <c r="D63" s="379"/>
      <c r="E63" s="380"/>
      <c r="F63" s="379"/>
      <c r="G63" s="380"/>
      <c r="H63" s="379"/>
      <c r="I63" s="381"/>
      <c r="J63" s="380"/>
      <c r="K63" s="379"/>
      <c r="L63" s="380"/>
      <c r="M63" s="379"/>
      <c r="N63" s="381"/>
      <c r="O63" s="380"/>
    </row>
    <row r="64" spans="1:15" ht="20.100000000000001" customHeight="1">
      <c r="A64" s="163"/>
      <c r="B64" s="377"/>
      <c r="C64" s="377"/>
      <c r="D64" s="377"/>
      <c r="E64" s="377"/>
      <c r="F64" s="377"/>
      <c r="G64" s="377"/>
      <c r="H64" s="377"/>
      <c r="I64" s="377"/>
      <c r="J64" s="377"/>
      <c r="K64" s="379"/>
      <c r="L64" s="380"/>
      <c r="M64" s="377"/>
      <c r="N64" s="377"/>
      <c r="O64" s="377"/>
    </row>
    <row r="65" spans="1:15" ht="20.100000000000001" customHeight="1">
      <c r="A65" s="164" t="s">
        <v>59</v>
      </c>
      <c r="B65" s="394" t="s">
        <v>39</v>
      </c>
      <c r="C65" s="394"/>
      <c r="D65" s="394" t="s">
        <v>39</v>
      </c>
      <c r="E65" s="394"/>
      <c r="F65" s="394" t="s">
        <v>39</v>
      </c>
      <c r="G65" s="394"/>
      <c r="H65" s="377"/>
      <c r="I65" s="377"/>
      <c r="J65" s="377"/>
      <c r="K65" s="392">
        <f>SUM(K62:L64)</f>
        <v>0</v>
      </c>
      <c r="L65" s="393"/>
      <c r="M65" s="377"/>
      <c r="N65" s="377"/>
      <c r="O65" s="377"/>
    </row>
    <row r="66" spans="1:15" ht="20.100000000000001" customHeight="1">
      <c r="A66" s="12"/>
      <c r="B66" s="25"/>
      <c r="C66" s="25"/>
      <c r="D66" s="25"/>
      <c r="E66" s="25"/>
      <c r="F66" s="25"/>
      <c r="G66" s="25"/>
      <c r="H66" s="25"/>
      <c r="I66" s="25"/>
      <c r="J66" s="25"/>
      <c r="K66" s="2"/>
      <c r="L66" s="2"/>
      <c r="M66" s="2"/>
      <c r="N66" s="2"/>
      <c r="O66" s="2"/>
    </row>
    <row r="67" spans="1:15" ht="21.95" customHeight="1">
      <c r="A67" s="362" t="s">
        <v>80</v>
      </c>
      <c r="B67" s="362"/>
      <c r="C67" s="362"/>
      <c r="D67" s="362"/>
      <c r="E67" s="362"/>
      <c r="F67" s="362"/>
      <c r="G67" s="362"/>
      <c r="H67" s="362"/>
      <c r="I67" s="362"/>
      <c r="J67" s="362"/>
      <c r="K67" s="362"/>
      <c r="L67" s="362"/>
      <c r="M67" s="362"/>
      <c r="N67" s="362"/>
      <c r="O67" s="362"/>
    </row>
    <row r="68" spans="1:15" ht="20.100000000000001" customHeight="1">
      <c r="A68" s="5"/>
      <c r="B68" s="17"/>
      <c r="C68" s="5"/>
      <c r="D68" s="5"/>
      <c r="E68" s="5"/>
      <c r="F68" s="5"/>
      <c r="G68" s="5"/>
      <c r="H68" s="5"/>
      <c r="I68" s="16"/>
    </row>
    <row r="69" spans="1:15" ht="63.95" customHeight="1">
      <c r="A69" s="367" t="s">
        <v>70</v>
      </c>
      <c r="B69" s="367"/>
      <c r="C69" s="367"/>
      <c r="D69" s="367" t="s">
        <v>93</v>
      </c>
      <c r="E69" s="367"/>
      <c r="F69" s="367"/>
      <c r="G69" s="367" t="s">
        <v>358</v>
      </c>
      <c r="H69" s="367"/>
      <c r="I69" s="367"/>
      <c r="J69" s="367" t="s">
        <v>352</v>
      </c>
      <c r="K69" s="367"/>
      <c r="L69" s="367"/>
      <c r="M69" s="367" t="s">
        <v>94</v>
      </c>
      <c r="N69" s="367"/>
      <c r="O69" s="367"/>
    </row>
    <row r="70" spans="1:15" ht="18" customHeight="1">
      <c r="A70" s="367">
        <v>1</v>
      </c>
      <c r="B70" s="367"/>
      <c r="C70" s="367"/>
      <c r="D70" s="367">
        <v>2</v>
      </c>
      <c r="E70" s="367"/>
      <c r="F70" s="367"/>
      <c r="G70" s="367">
        <v>3</v>
      </c>
      <c r="H70" s="367"/>
      <c r="I70" s="367"/>
      <c r="J70" s="391">
        <v>4</v>
      </c>
      <c r="K70" s="391"/>
      <c r="L70" s="391"/>
      <c r="M70" s="391">
        <v>5</v>
      </c>
      <c r="N70" s="391"/>
      <c r="O70" s="391"/>
    </row>
    <row r="71" spans="1:15" ht="20.100000000000001" customHeight="1">
      <c r="A71" s="386" t="s">
        <v>333</v>
      </c>
      <c r="B71" s="386"/>
      <c r="C71" s="386"/>
      <c r="D71" s="382"/>
      <c r="E71" s="382"/>
      <c r="F71" s="382"/>
      <c r="G71" s="382"/>
      <c r="H71" s="382"/>
      <c r="I71" s="382"/>
      <c r="J71" s="382"/>
      <c r="K71" s="382"/>
      <c r="L71" s="382"/>
      <c r="M71" s="382"/>
      <c r="N71" s="382"/>
      <c r="O71" s="382"/>
    </row>
    <row r="72" spans="1:15" ht="20.100000000000001" customHeight="1">
      <c r="A72" s="386" t="s">
        <v>115</v>
      </c>
      <c r="B72" s="386"/>
      <c r="C72" s="386"/>
      <c r="D72" s="382"/>
      <c r="E72" s="382"/>
      <c r="F72" s="382"/>
      <c r="G72" s="382"/>
      <c r="H72" s="382"/>
      <c r="I72" s="382"/>
      <c r="J72" s="382"/>
      <c r="K72" s="382"/>
      <c r="L72" s="382"/>
      <c r="M72" s="382"/>
      <c r="N72" s="382"/>
      <c r="O72" s="382"/>
    </row>
    <row r="73" spans="1:15" ht="20.100000000000001" customHeight="1">
      <c r="A73" s="386"/>
      <c r="B73" s="386"/>
      <c r="C73" s="386"/>
      <c r="D73" s="383"/>
      <c r="E73" s="384"/>
      <c r="F73" s="385"/>
      <c r="G73" s="383"/>
      <c r="H73" s="384"/>
      <c r="I73" s="385"/>
      <c r="J73" s="383"/>
      <c r="K73" s="384"/>
      <c r="L73" s="385"/>
      <c r="M73" s="383"/>
      <c r="N73" s="384"/>
      <c r="O73" s="385"/>
    </row>
    <row r="74" spans="1:15" ht="20.100000000000001" customHeight="1">
      <c r="A74" s="386" t="s">
        <v>334</v>
      </c>
      <c r="B74" s="386"/>
      <c r="C74" s="386"/>
      <c r="D74" s="382"/>
      <c r="E74" s="382"/>
      <c r="F74" s="382"/>
      <c r="G74" s="382"/>
      <c r="H74" s="382"/>
      <c r="I74" s="382"/>
      <c r="J74" s="382"/>
      <c r="K74" s="382"/>
      <c r="L74" s="382"/>
      <c r="M74" s="382"/>
      <c r="N74" s="382"/>
      <c r="O74" s="382"/>
    </row>
    <row r="75" spans="1:15" ht="20.100000000000001" customHeight="1">
      <c r="A75" s="386" t="s">
        <v>116</v>
      </c>
      <c r="B75" s="386"/>
      <c r="C75" s="386"/>
      <c r="D75" s="382"/>
      <c r="E75" s="382"/>
      <c r="F75" s="382"/>
      <c r="G75" s="382"/>
      <c r="H75" s="382"/>
      <c r="I75" s="382"/>
      <c r="J75" s="382"/>
      <c r="K75" s="382"/>
      <c r="L75" s="382"/>
      <c r="M75" s="382"/>
      <c r="N75" s="382"/>
      <c r="O75" s="382"/>
    </row>
    <row r="76" spans="1:15" ht="20.100000000000001" customHeight="1">
      <c r="A76" s="386"/>
      <c r="B76" s="386"/>
      <c r="C76" s="386"/>
      <c r="D76" s="383"/>
      <c r="E76" s="384"/>
      <c r="F76" s="385"/>
      <c r="G76" s="383"/>
      <c r="H76" s="384"/>
      <c r="I76" s="385"/>
      <c r="J76" s="383"/>
      <c r="K76" s="384"/>
      <c r="L76" s="385"/>
      <c r="M76" s="383"/>
      <c r="N76" s="384"/>
      <c r="O76" s="385"/>
    </row>
    <row r="77" spans="1:15" ht="20.100000000000001" customHeight="1">
      <c r="A77" s="386" t="s">
        <v>335</v>
      </c>
      <c r="B77" s="386"/>
      <c r="C77" s="386"/>
      <c r="D77" s="382"/>
      <c r="E77" s="382"/>
      <c r="F77" s="382"/>
      <c r="G77" s="382"/>
      <c r="H77" s="382"/>
      <c r="I77" s="382"/>
      <c r="J77" s="382"/>
      <c r="K77" s="382"/>
      <c r="L77" s="382"/>
      <c r="M77" s="382"/>
      <c r="N77" s="382"/>
      <c r="O77" s="382"/>
    </row>
    <row r="78" spans="1:15" ht="20.100000000000001" customHeight="1">
      <c r="A78" s="386" t="s">
        <v>115</v>
      </c>
      <c r="B78" s="386"/>
      <c r="C78" s="386"/>
      <c r="D78" s="382"/>
      <c r="E78" s="382"/>
      <c r="F78" s="382"/>
      <c r="G78" s="382"/>
      <c r="H78" s="382"/>
      <c r="I78" s="382"/>
      <c r="J78" s="382"/>
      <c r="K78" s="382"/>
      <c r="L78" s="382"/>
      <c r="M78" s="382"/>
      <c r="N78" s="382"/>
      <c r="O78" s="382"/>
    </row>
    <row r="79" spans="1:15" ht="20.100000000000001" customHeight="1">
      <c r="A79" s="387"/>
      <c r="B79" s="388"/>
      <c r="C79" s="389"/>
      <c r="D79" s="382"/>
      <c r="E79" s="382"/>
      <c r="F79" s="382"/>
      <c r="G79" s="382"/>
      <c r="H79" s="382"/>
      <c r="I79" s="382"/>
      <c r="J79" s="382"/>
      <c r="K79" s="382"/>
      <c r="L79" s="382"/>
      <c r="M79" s="382"/>
      <c r="N79" s="382"/>
      <c r="O79" s="382"/>
    </row>
    <row r="80" spans="1:15" ht="20.100000000000001" customHeight="1">
      <c r="A80" s="387" t="s">
        <v>59</v>
      </c>
      <c r="B80" s="388"/>
      <c r="C80" s="389"/>
      <c r="D80" s="390"/>
      <c r="E80" s="390"/>
      <c r="F80" s="390"/>
      <c r="G80" s="390"/>
      <c r="H80" s="390"/>
      <c r="I80" s="390"/>
      <c r="J80" s="382"/>
      <c r="K80" s="382"/>
      <c r="L80" s="382"/>
      <c r="M80" s="382"/>
      <c r="N80" s="382"/>
      <c r="O80" s="382"/>
    </row>
    <row r="81" spans="3:5">
      <c r="C81" s="31"/>
      <c r="D81" s="31"/>
      <c r="E81" s="31"/>
    </row>
    <row r="82" spans="3:5">
      <c r="C82" s="31"/>
      <c r="D82" s="31"/>
      <c r="E82" s="31"/>
    </row>
    <row r="83" spans="3:5">
      <c r="C83" s="31"/>
      <c r="D83" s="31"/>
      <c r="E83" s="31"/>
    </row>
    <row r="84" spans="3:5">
      <c r="C84" s="31"/>
      <c r="D84" s="31"/>
      <c r="E84" s="31"/>
    </row>
    <row r="85" spans="3:5">
      <c r="C85" s="31"/>
      <c r="D85" s="31"/>
      <c r="E85" s="31"/>
    </row>
    <row r="86" spans="3:5">
      <c r="C86" s="31"/>
      <c r="D86" s="31"/>
      <c r="E86" s="31"/>
    </row>
    <row r="87" spans="3:5">
      <c r="C87" s="31"/>
      <c r="D87" s="31"/>
      <c r="E87" s="31"/>
    </row>
    <row r="88" spans="3:5">
      <c r="C88" s="31"/>
      <c r="D88" s="31"/>
      <c r="E88" s="31"/>
    </row>
    <row r="89" spans="3:5">
      <c r="C89" s="31"/>
      <c r="D89" s="31"/>
      <c r="E89" s="31"/>
    </row>
    <row r="90" spans="3:5">
      <c r="C90" s="31"/>
      <c r="D90" s="31"/>
      <c r="E90" s="31"/>
    </row>
    <row r="91" spans="3:5">
      <c r="C91" s="31"/>
      <c r="D91" s="31"/>
      <c r="E91" s="31"/>
    </row>
    <row r="92" spans="3:5">
      <c r="C92" s="31"/>
      <c r="D92" s="31"/>
      <c r="E92" s="31"/>
    </row>
    <row r="93" spans="3:5">
      <c r="C93" s="31"/>
      <c r="D93" s="31"/>
      <c r="E93" s="31"/>
    </row>
    <row r="94" spans="3:5">
      <c r="C94" s="31"/>
      <c r="D94" s="31"/>
      <c r="E94" s="31"/>
    </row>
  </sheetData>
  <sheetProtection insertColumns="0" insertRows="0"/>
  <mergeCells count="308">
    <mergeCell ref="N33:O33"/>
    <mergeCell ref="A33:C33"/>
    <mergeCell ref="D33:E33"/>
    <mergeCell ref="F33:G33"/>
    <mergeCell ref="H33:I33"/>
    <mergeCell ref="J33:K33"/>
    <mergeCell ref="L33:M33"/>
    <mergeCell ref="J32:K32"/>
    <mergeCell ref="L32:M32"/>
    <mergeCell ref="N32:O32"/>
    <mergeCell ref="A28:C28"/>
    <mergeCell ref="D28:E28"/>
    <mergeCell ref="F28:G28"/>
    <mergeCell ref="H28:I28"/>
    <mergeCell ref="A31:C31"/>
    <mergeCell ref="D31:E31"/>
    <mergeCell ref="A32:C32"/>
    <mergeCell ref="D32:E32"/>
    <mergeCell ref="F32:G32"/>
    <mergeCell ref="H32:I32"/>
    <mergeCell ref="F31:G31"/>
    <mergeCell ref="H31:I31"/>
    <mergeCell ref="A30:C30"/>
    <mergeCell ref="A29:C29"/>
    <mergeCell ref="D29:E29"/>
    <mergeCell ref="F29:G29"/>
    <mergeCell ref="H29:I29"/>
    <mergeCell ref="N31:O31"/>
    <mergeCell ref="D30:E30"/>
    <mergeCell ref="F30:G30"/>
    <mergeCell ref="H30:I30"/>
    <mergeCell ref="J30:K30"/>
    <mergeCell ref="L31:M31"/>
    <mergeCell ref="L30:M30"/>
    <mergeCell ref="N30:O30"/>
    <mergeCell ref="J31:K31"/>
    <mergeCell ref="L26:M26"/>
    <mergeCell ref="J26:K26"/>
    <mergeCell ref="N27:O27"/>
    <mergeCell ref="J28:K28"/>
    <mergeCell ref="L28:M28"/>
    <mergeCell ref="N28:O28"/>
    <mergeCell ref="F27:G27"/>
    <mergeCell ref="J29:K29"/>
    <mergeCell ref="L29:M29"/>
    <mergeCell ref="N29:O29"/>
    <mergeCell ref="A26:C26"/>
    <mergeCell ref="D26:E26"/>
    <mergeCell ref="A25:C25"/>
    <mergeCell ref="D25:E25"/>
    <mergeCell ref="F25:G25"/>
    <mergeCell ref="H25:I25"/>
    <mergeCell ref="F26:G26"/>
    <mergeCell ref="H27:I27"/>
    <mergeCell ref="J27:K27"/>
    <mergeCell ref="A27:C27"/>
    <mergeCell ref="D27:E27"/>
    <mergeCell ref="H26:I26"/>
    <mergeCell ref="J80:L80"/>
    <mergeCell ref="G78:I78"/>
    <mergeCell ref="M80:O80"/>
    <mergeCell ref="M78:O78"/>
    <mergeCell ref="D74:F74"/>
    <mergeCell ref="D70:F70"/>
    <mergeCell ref="A67:O67"/>
    <mergeCell ref="A69:C69"/>
    <mergeCell ref="M77:O77"/>
    <mergeCell ref="J75:L75"/>
    <mergeCell ref="A73:C73"/>
    <mergeCell ref="A76:C76"/>
    <mergeCell ref="D76:F76"/>
    <mergeCell ref="D78:F78"/>
    <mergeCell ref="G73:I73"/>
    <mergeCell ref="M79:O79"/>
    <mergeCell ref="J78:L78"/>
    <mergeCell ref="J79:L79"/>
    <mergeCell ref="A80:C80"/>
    <mergeCell ref="A77:C77"/>
    <mergeCell ref="A75:C75"/>
    <mergeCell ref="D75:F75"/>
    <mergeCell ref="G75:I75"/>
    <mergeCell ref="A78:C78"/>
    <mergeCell ref="M75:O75"/>
    <mergeCell ref="M76:O76"/>
    <mergeCell ref="J77:L77"/>
    <mergeCell ref="J76:L76"/>
    <mergeCell ref="F21:G21"/>
    <mergeCell ref="H21:I21"/>
    <mergeCell ref="J21:K21"/>
    <mergeCell ref="F22:G22"/>
    <mergeCell ref="H22:I22"/>
    <mergeCell ref="J23:K23"/>
    <mergeCell ref="N23:O23"/>
    <mergeCell ref="D77:F77"/>
    <mergeCell ref="G77:I77"/>
    <mergeCell ref="G76:I76"/>
    <mergeCell ref="N24:O24"/>
    <mergeCell ref="D23:E23"/>
    <mergeCell ref="J25:K25"/>
    <mergeCell ref="L25:M25"/>
    <mergeCell ref="N25:O25"/>
    <mergeCell ref="D24:E24"/>
    <mergeCell ref="F24:G24"/>
    <mergeCell ref="H24:I24"/>
    <mergeCell ref="N26:O26"/>
    <mergeCell ref="L27:M27"/>
    <mergeCell ref="A79:C79"/>
    <mergeCell ref="D79:F79"/>
    <mergeCell ref="G79:I79"/>
    <mergeCell ref="D80:F80"/>
    <mergeCell ref="G80:I80"/>
    <mergeCell ref="M63:O63"/>
    <mergeCell ref="M71:O71"/>
    <mergeCell ref="J70:L70"/>
    <mergeCell ref="K64:L64"/>
    <mergeCell ref="M64:O64"/>
    <mergeCell ref="K65:L65"/>
    <mergeCell ref="M65:O65"/>
    <mergeCell ref="M69:O69"/>
    <mergeCell ref="K63:L63"/>
    <mergeCell ref="H64:J64"/>
    <mergeCell ref="G71:I71"/>
    <mergeCell ref="M70:O70"/>
    <mergeCell ref="A70:C70"/>
    <mergeCell ref="B65:C65"/>
    <mergeCell ref="D65:E65"/>
    <mergeCell ref="F65:G65"/>
    <mergeCell ref="J71:L71"/>
    <mergeCell ref="H65:J65"/>
    <mergeCell ref="G70:I70"/>
    <mergeCell ref="M74:O74"/>
    <mergeCell ref="J74:L74"/>
    <mergeCell ref="J72:L72"/>
    <mergeCell ref="M72:O72"/>
    <mergeCell ref="M73:O73"/>
    <mergeCell ref="G74:I74"/>
    <mergeCell ref="J73:L73"/>
    <mergeCell ref="A74:C74"/>
    <mergeCell ref="A71:C71"/>
    <mergeCell ref="D71:F71"/>
    <mergeCell ref="A72:C72"/>
    <mergeCell ref="D72:F72"/>
    <mergeCell ref="G72:I72"/>
    <mergeCell ref="D73:F73"/>
    <mergeCell ref="F64:G64"/>
    <mergeCell ref="H63:J63"/>
    <mergeCell ref="B64:C64"/>
    <mergeCell ref="B63:C63"/>
    <mergeCell ref="D63:E63"/>
    <mergeCell ref="F63:G63"/>
    <mergeCell ref="D64:E64"/>
    <mergeCell ref="D69:F69"/>
    <mergeCell ref="G69:I69"/>
    <mergeCell ref="J69:L69"/>
    <mergeCell ref="M62:O62"/>
    <mergeCell ref="B61:C61"/>
    <mergeCell ref="F61:G61"/>
    <mergeCell ref="H61:J61"/>
    <mergeCell ref="B62:C62"/>
    <mergeCell ref="H62:J62"/>
    <mergeCell ref="K62:L62"/>
    <mergeCell ref="D61:E61"/>
    <mergeCell ref="D62:E62"/>
    <mergeCell ref="F62:G62"/>
    <mergeCell ref="M60:O60"/>
    <mergeCell ref="K61:L61"/>
    <mergeCell ref="M61:O61"/>
    <mergeCell ref="A58:O58"/>
    <mergeCell ref="B60:C60"/>
    <mergeCell ref="D60:E60"/>
    <mergeCell ref="F60:G60"/>
    <mergeCell ref="H60:J60"/>
    <mergeCell ref="K60:L60"/>
    <mergeCell ref="B52:C52"/>
    <mergeCell ref="D52:F52"/>
    <mergeCell ref="F47:O47"/>
    <mergeCell ref="F48:O48"/>
    <mergeCell ref="G52:I52"/>
    <mergeCell ref="J52:L52"/>
    <mergeCell ref="M52:O52"/>
    <mergeCell ref="B48:E48"/>
    <mergeCell ref="A50:J50"/>
    <mergeCell ref="A52:A53"/>
    <mergeCell ref="B47:E47"/>
    <mergeCell ref="F41:O41"/>
    <mergeCell ref="F45:O45"/>
    <mergeCell ref="B45:E45"/>
    <mergeCell ref="F46:O46"/>
    <mergeCell ref="B46:E46"/>
    <mergeCell ref="B44:E44"/>
    <mergeCell ref="F44:O44"/>
    <mergeCell ref="F43:O43"/>
    <mergeCell ref="B42:E42"/>
    <mergeCell ref="B43:E43"/>
    <mergeCell ref="F42:O42"/>
    <mergeCell ref="B41:E41"/>
    <mergeCell ref="H17:I17"/>
    <mergeCell ref="F15:G15"/>
    <mergeCell ref="A14:C14"/>
    <mergeCell ref="F14:G14"/>
    <mergeCell ref="D13:E13"/>
    <mergeCell ref="L19:M19"/>
    <mergeCell ref="H13:I13"/>
    <mergeCell ref="A19:C19"/>
    <mergeCell ref="D19:E19"/>
    <mergeCell ref="J17:K17"/>
    <mergeCell ref="D17:E17"/>
    <mergeCell ref="F17:G17"/>
    <mergeCell ref="L18:M18"/>
    <mergeCell ref="J18:K18"/>
    <mergeCell ref="F19:G19"/>
    <mergeCell ref="H19:I19"/>
    <mergeCell ref="J19:K19"/>
    <mergeCell ref="H18:I18"/>
    <mergeCell ref="A15:C15"/>
    <mergeCell ref="A13:C13"/>
    <mergeCell ref="F40:O40"/>
    <mergeCell ref="B40:E40"/>
    <mergeCell ref="N15:O15"/>
    <mergeCell ref="A18:C18"/>
    <mergeCell ref="D18:E18"/>
    <mergeCell ref="F39:O39"/>
    <mergeCell ref="B39:E39"/>
    <mergeCell ref="L13:M13"/>
    <mergeCell ref="F16:G16"/>
    <mergeCell ref="A17:C17"/>
    <mergeCell ref="H16:I16"/>
    <mergeCell ref="A37:O37"/>
    <mergeCell ref="L17:M17"/>
    <mergeCell ref="N16:O16"/>
    <mergeCell ref="A20:C20"/>
    <mergeCell ref="N18:O18"/>
    <mergeCell ref="D20:E20"/>
    <mergeCell ref="F20:G20"/>
    <mergeCell ref="L16:M16"/>
    <mergeCell ref="A35:O35"/>
    <mergeCell ref="A16:C16"/>
    <mergeCell ref="J16:K16"/>
    <mergeCell ref="D16:E16"/>
    <mergeCell ref="N17:O17"/>
    <mergeCell ref="N13:O13"/>
    <mergeCell ref="D14:E14"/>
    <mergeCell ref="H10:I10"/>
    <mergeCell ref="D12:E12"/>
    <mergeCell ref="H15:I15"/>
    <mergeCell ref="L10:M10"/>
    <mergeCell ref="L15:M15"/>
    <mergeCell ref="N14:O14"/>
    <mergeCell ref="H14:I14"/>
    <mergeCell ref="J14:K14"/>
    <mergeCell ref="L14:M14"/>
    <mergeCell ref="F13:G13"/>
    <mergeCell ref="J15:K15"/>
    <mergeCell ref="F12:G12"/>
    <mergeCell ref="H12:I12"/>
    <mergeCell ref="L12:M12"/>
    <mergeCell ref="L11:M11"/>
    <mergeCell ref="J12:K12"/>
    <mergeCell ref="J11:K11"/>
    <mergeCell ref="N12:O12"/>
    <mergeCell ref="D11:E11"/>
    <mergeCell ref="J13:K13"/>
    <mergeCell ref="D15:E15"/>
    <mergeCell ref="N19:O19"/>
    <mergeCell ref="F18:G18"/>
    <mergeCell ref="A21:C21"/>
    <mergeCell ref="D21:E21"/>
    <mergeCell ref="D22:E22"/>
    <mergeCell ref="N22:O22"/>
    <mergeCell ref="J24:K24"/>
    <mergeCell ref="L24:M24"/>
    <mergeCell ref="L21:M21"/>
    <mergeCell ref="N21:O21"/>
    <mergeCell ref="A22:C22"/>
    <mergeCell ref="L23:M23"/>
    <mergeCell ref="L22:M22"/>
    <mergeCell ref="J22:K22"/>
    <mergeCell ref="F23:G23"/>
    <mergeCell ref="H23:I23"/>
    <mergeCell ref="H20:I20"/>
    <mergeCell ref="J20:K20"/>
    <mergeCell ref="L20:M20"/>
    <mergeCell ref="N20:O20"/>
    <mergeCell ref="A23:C23"/>
    <mergeCell ref="A24:C24"/>
    <mergeCell ref="A12:C12"/>
    <mergeCell ref="H11:I11"/>
    <mergeCell ref="N11:O11"/>
    <mergeCell ref="F11:G11"/>
    <mergeCell ref="A11:C11"/>
    <mergeCell ref="A1:O1"/>
    <mergeCell ref="A2:O2"/>
    <mergeCell ref="A3:O3"/>
    <mergeCell ref="D9:E9"/>
    <mergeCell ref="F9:G9"/>
    <mergeCell ref="A10:C10"/>
    <mergeCell ref="N10:O10"/>
    <mergeCell ref="A7:O7"/>
    <mergeCell ref="J9:K9"/>
    <mergeCell ref="H9:I9"/>
    <mergeCell ref="A4:O4"/>
    <mergeCell ref="A9:C9"/>
    <mergeCell ref="L9:M9"/>
    <mergeCell ref="N9:O9"/>
    <mergeCell ref="J10:K10"/>
    <mergeCell ref="D10:E10"/>
    <mergeCell ref="F10:G10"/>
    <mergeCell ref="A5:O5"/>
  </mergeCells>
  <phoneticPr fontId="3" type="noConversion"/>
  <pageMargins left="1.1811023622047245" right="0.39370078740157483" top="0.78740157480314965" bottom="0.78740157480314965" header="0.27559055118110237" footer="0.15748031496062992"/>
  <pageSetup paperSize="9" scale="47" orientation="landscape" verticalDpi="1200" r:id="rId1"/>
  <headerFooter alignWithMargins="0"/>
  <rowBreaks count="1" manualBreakCount="1">
    <brk id="48" max="14" man="1"/>
  </rowBreaks>
  <ignoredErrors>
    <ignoredError sqref="O12 M12" evalError="1"/>
    <ignoredError sqref="E56:L5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E65"/>
  <sheetViews>
    <sheetView zoomScale="50" zoomScaleNormal="50" zoomScaleSheetLayoutView="50" workbookViewId="0">
      <selection activeCell="H24" sqref="H24"/>
    </sheetView>
  </sheetViews>
  <sheetFormatPr defaultRowHeight="18.75"/>
  <cols>
    <col min="1" max="1" width="5.85546875" style="1" customWidth="1"/>
    <col min="2" max="2" width="28.7109375" style="1" customWidth="1"/>
    <col min="3" max="5" width="11.28515625" style="1" customWidth="1"/>
    <col min="6" max="6" width="7.140625" style="1" customWidth="1"/>
    <col min="7" max="31" width="11" style="1" customWidth="1"/>
    <col min="32" max="16384" width="9.140625" style="1"/>
  </cols>
  <sheetData>
    <row r="1" spans="1:31">
      <c r="A1" s="25"/>
      <c r="B1" s="25"/>
      <c r="C1" s="25"/>
      <c r="D1" s="25"/>
      <c r="E1" s="25"/>
      <c r="F1" s="25"/>
      <c r="G1" s="25"/>
      <c r="H1" s="25"/>
      <c r="I1" s="25"/>
      <c r="J1" s="25"/>
      <c r="K1" s="25"/>
      <c r="L1" s="25"/>
      <c r="M1" s="25"/>
      <c r="N1" s="25"/>
      <c r="O1" s="25"/>
      <c r="Q1" s="30"/>
      <c r="R1" s="30"/>
      <c r="S1" s="30"/>
      <c r="T1" s="30"/>
      <c r="U1" s="30"/>
      <c r="AB1" s="409"/>
      <c r="AC1" s="410"/>
      <c r="AD1" s="410"/>
      <c r="AE1" s="410"/>
    </row>
    <row r="2" spans="1:31" ht="18.75" customHeight="1">
      <c r="B2" s="40" t="s">
        <v>254</v>
      </c>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row>
    <row r="4" spans="1:31" ht="18.75" customHeight="1">
      <c r="A4" s="338" t="s">
        <v>54</v>
      </c>
      <c r="B4" s="338" t="s">
        <v>209</v>
      </c>
      <c r="C4" s="425" t="s">
        <v>210</v>
      </c>
      <c r="D4" s="426"/>
      <c r="E4" s="426"/>
      <c r="F4" s="427"/>
      <c r="G4" s="425" t="s">
        <v>348</v>
      </c>
      <c r="H4" s="426"/>
      <c r="I4" s="426"/>
      <c r="J4" s="426"/>
      <c r="K4" s="426"/>
      <c r="L4" s="427"/>
      <c r="M4" s="425" t="s">
        <v>211</v>
      </c>
      <c r="N4" s="426"/>
      <c r="O4" s="426"/>
      <c r="P4" s="427"/>
      <c r="Q4" s="360" t="s">
        <v>303</v>
      </c>
      <c r="R4" s="361"/>
      <c r="S4" s="361"/>
      <c r="T4" s="361"/>
      <c r="U4" s="361"/>
      <c r="V4" s="361"/>
      <c r="W4" s="361"/>
      <c r="X4" s="361"/>
      <c r="Y4" s="361"/>
      <c r="Z4" s="361"/>
      <c r="AA4" s="361"/>
      <c r="AB4" s="361"/>
      <c r="AC4" s="361"/>
      <c r="AD4" s="361"/>
      <c r="AE4" s="376"/>
    </row>
    <row r="5" spans="1:31" ht="48.75" customHeight="1">
      <c r="A5" s="339"/>
      <c r="B5" s="339"/>
      <c r="C5" s="428"/>
      <c r="D5" s="429"/>
      <c r="E5" s="429"/>
      <c r="F5" s="430"/>
      <c r="G5" s="428"/>
      <c r="H5" s="429"/>
      <c r="I5" s="429"/>
      <c r="J5" s="429"/>
      <c r="K5" s="429"/>
      <c r="L5" s="430"/>
      <c r="M5" s="428"/>
      <c r="N5" s="429"/>
      <c r="O5" s="429"/>
      <c r="P5" s="430"/>
      <c r="Q5" s="373" t="s">
        <v>212</v>
      </c>
      <c r="R5" s="374"/>
      <c r="S5" s="375"/>
      <c r="T5" s="373" t="s">
        <v>213</v>
      </c>
      <c r="U5" s="374"/>
      <c r="V5" s="375"/>
      <c r="W5" s="373" t="s">
        <v>43</v>
      </c>
      <c r="X5" s="374"/>
      <c r="Y5" s="375"/>
      <c r="Z5" s="360" t="s">
        <v>214</v>
      </c>
      <c r="AA5" s="361"/>
      <c r="AB5" s="376"/>
      <c r="AC5" s="360" t="s">
        <v>215</v>
      </c>
      <c r="AD5" s="361"/>
      <c r="AE5" s="376"/>
    </row>
    <row r="6" spans="1:31" ht="18" customHeight="1">
      <c r="A6" s="65">
        <v>1</v>
      </c>
      <c r="B6" s="66">
        <v>2</v>
      </c>
      <c r="C6" s="431">
        <v>3</v>
      </c>
      <c r="D6" s="432"/>
      <c r="E6" s="432"/>
      <c r="F6" s="433"/>
      <c r="G6" s="431">
        <v>4</v>
      </c>
      <c r="H6" s="432"/>
      <c r="I6" s="432"/>
      <c r="J6" s="432"/>
      <c r="K6" s="432"/>
      <c r="L6" s="433"/>
      <c r="M6" s="431">
        <v>5</v>
      </c>
      <c r="N6" s="432"/>
      <c r="O6" s="432"/>
      <c r="P6" s="433"/>
      <c r="Q6" s="431">
        <v>6</v>
      </c>
      <c r="R6" s="432"/>
      <c r="S6" s="433"/>
      <c r="T6" s="431">
        <v>7</v>
      </c>
      <c r="U6" s="432"/>
      <c r="V6" s="433"/>
      <c r="W6" s="434">
        <v>8</v>
      </c>
      <c r="X6" s="435"/>
      <c r="Y6" s="436"/>
      <c r="Z6" s="434">
        <v>9</v>
      </c>
      <c r="AA6" s="435"/>
      <c r="AB6" s="436"/>
      <c r="AC6" s="434">
        <v>10</v>
      </c>
      <c r="AD6" s="435"/>
      <c r="AE6" s="436"/>
    </row>
    <row r="7" spans="1:31" s="179" customFormat="1" ht="20.100000000000001" customHeight="1">
      <c r="A7" s="177">
        <v>1</v>
      </c>
      <c r="B7" s="178"/>
      <c r="C7" s="437"/>
      <c r="D7" s="438"/>
      <c r="E7" s="438"/>
      <c r="F7" s="439"/>
      <c r="G7" s="417"/>
      <c r="H7" s="418"/>
      <c r="I7" s="418"/>
      <c r="J7" s="418"/>
      <c r="K7" s="418"/>
      <c r="L7" s="419"/>
      <c r="M7" s="440">
        <f>SUM(Q7,T7,W7,Z7,AC7)</f>
        <v>0</v>
      </c>
      <c r="N7" s="441"/>
      <c r="O7" s="441"/>
      <c r="P7" s="442"/>
      <c r="Q7" s="422"/>
      <c r="R7" s="423"/>
      <c r="S7" s="424"/>
      <c r="T7" s="422"/>
      <c r="U7" s="423"/>
      <c r="V7" s="424"/>
      <c r="W7" s="422"/>
      <c r="X7" s="423"/>
      <c r="Y7" s="424"/>
      <c r="Z7" s="422"/>
      <c r="AA7" s="423"/>
      <c r="AB7" s="424"/>
      <c r="AC7" s="422"/>
      <c r="AD7" s="423"/>
      <c r="AE7" s="424"/>
    </row>
    <row r="8" spans="1:31" s="179" customFormat="1" ht="20.100000000000001" customHeight="1">
      <c r="A8" s="177">
        <v>2</v>
      </c>
      <c r="B8" s="178"/>
      <c r="C8" s="437"/>
      <c r="D8" s="438"/>
      <c r="E8" s="438"/>
      <c r="F8" s="439"/>
      <c r="G8" s="417"/>
      <c r="H8" s="418"/>
      <c r="I8" s="418"/>
      <c r="J8" s="418"/>
      <c r="K8" s="418"/>
      <c r="L8" s="419"/>
      <c r="M8" s="440">
        <f>SUM(Q8,T8,W8,Z8,AC8)</f>
        <v>0</v>
      </c>
      <c r="N8" s="441"/>
      <c r="O8" s="441"/>
      <c r="P8" s="442"/>
      <c r="Q8" s="422"/>
      <c r="R8" s="423"/>
      <c r="S8" s="424"/>
      <c r="T8" s="422"/>
      <c r="U8" s="423"/>
      <c r="V8" s="424"/>
      <c r="W8" s="422"/>
      <c r="X8" s="423"/>
      <c r="Y8" s="424"/>
      <c r="Z8" s="422"/>
      <c r="AA8" s="423"/>
      <c r="AB8" s="424"/>
      <c r="AC8" s="422"/>
      <c r="AD8" s="423"/>
      <c r="AE8" s="424"/>
    </row>
    <row r="9" spans="1:31" ht="20.100000000000001" customHeight="1">
      <c r="A9" s="65"/>
      <c r="B9" s="66"/>
      <c r="C9" s="431"/>
      <c r="D9" s="432"/>
      <c r="E9" s="432"/>
      <c r="F9" s="433"/>
      <c r="G9" s="443"/>
      <c r="H9" s="444"/>
      <c r="I9" s="444"/>
      <c r="J9" s="444"/>
      <c r="K9" s="444"/>
      <c r="L9" s="445"/>
      <c r="M9" s="455">
        <f>SUM(Q9,T9,W9,Z9,AC9)</f>
        <v>0</v>
      </c>
      <c r="N9" s="456"/>
      <c r="O9" s="456"/>
      <c r="P9" s="457"/>
      <c r="Q9" s="446"/>
      <c r="R9" s="447"/>
      <c r="S9" s="448"/>
      <c r="T9" s="446"/>
      <c r="U9" s="447"/>
      <c r="V9" s="448"/>
      <c r="W9" s="446"/>
      <c r="X9" s="447"/>
      <c r="Y9" s="448"/>
      <c r="Z9" s="446"/>
      <c r="AA9" s="447"/>
      <c r="AB9" s="448"/>
      <c r="AC9" s="446"/>
      <c r="AD9" s="447"/>
      <c r="AE9" s="448"/>
    </row>
    <row r="10" spans="1:31" ht="20.100000000000001" customHeight="1">
      <c r="A10" s="65"/>
      <c r="B10" s="66"/>
      <c r="C10" s="431"/>
      <c r="D10" s="432"/>
      <c r="E10" s="432"/>
      <c r="F10" s="433"/>
      <c r="G10" s="443"/>
      <c r="H10" s="444"/>
      <c r="I10" s="444"/>
      <c r="J10" s="444"/>
      <c r="K10" s="444"/>
      <c r="L10" s="445"/>
      <c r="M10" s="455">
        <f>SUM(Q10,T10,W10,Z10,AC10)</f>
        <v>0</v>
      </c>
      <c r="N10" s="456"/>
      <c r="O10" s="456"/>
      <c r="P10" s="457"/>
      <c r="Q10" s="446"/>
      <c r="R10" s="447"/>
      <c r="S10" s="448"/>
      <c r="T10" s="446"/>
      <c r="U10" s="447"/>
      <c r="V10" s="448"/>
      <c r="W10" s="446"/>
      <c r="X10" s="447"/>
      <c r="Y10" s="448"/>
      <c r="Z10" s="446"/>
      <c r="AA10" s="447"/>
      <c r="AB10" s="448"/>
      <c r="AC10" s="446"/>
      <c r="AD10" s="447"/>
      <c r="AE10" s="448"/>
    </row>
    <row r="11" spans="1:31" ht="20.100000000000001" customHeight="1">
      <c r="A11" s="452" t="s">
        <v>59</v>
      </c>
      <c r="B11" s="453"/>
      <c r="C11" s="453"/>
      <c r="D11" s="453"/>
      <c r="E11" s="453"/>
      <c r="F11" s="453"/>
      <c r="G11" s="453"/>
      <c r="H11" s="453"/>
      <c r="I11" s="453"/>
      <c r="J11" s="453"/>
      <c r="K11" s="453"/>
      <c r="L11" s="454"/>
      <c r="M11" s="449">
        <f>SUM(M7:P10)</f>
        <v>0</v>
      </c>
      <c r="N11" s="450"/>
      <c r="O11" s="450"/>
      <c r="P11" s="451"/>
      <c r="Q11" s="449">
        <f>SUM(Q7:S10)</f>
        <v>0</v>
      </c>
      <c r="R11" s="450"/>
      <c r="S11" s="451"/>
      <c r="T11" s="449">
        <f>SUM(T7:V10)</f>
        <v>0</v>
      </c>
      <c r="U11" s="450"/>
      <c r="V11" s="451"/>
      <c r="W11" s="449">
        <f>SUM(W7:Y10)</f>
        <v>0</v>
      </c>
      <c r="X11" s="450"/>
      <c r="Y11" s="451"/>
      <c r="Z11" s="449">
        <f>SUM(Z7:AB10)</f>
        <v>0</v>
      </c>
      <c r="AA11" s="450"/>
      <c r="AB11" s="451"/>
      <c r="AC11" s="449">
        <f>SUM(AC7:AE10)</f>
        <v>0</v>
      </c>
      <c r="AD11" s="450"/>
      <c r="AE11" s="451"/>
    </row>
    <row r="12" spans="1:31" ht="18.75" customHeight="1">
      <c r="A12" s="33"/>
      <c r="B12" s="33"/>
      <c r="C12" s="33"/>
      <c r="D12" s="33"/>
      <c r="E12" s="33"/>
      <c r="F12" s="33"/>
      <c r="G12" s="33"/>
      <c r="H12" s="33"/>
      <c r="I12" s="33"/>
      <c r="J12" s="33"/>
      <c r="K12" s="33"/>
      <c r="L12" s="33"/>
      <c r="M12" s="35"/>
      <c r="N12" s="35"/>
      <c r="O12" s="35"/>
      <c r="P12" s="35"/>
      <c r="Q12" s="56"/>
      <c r="R12" s="56"/>
      <c r="S12" s="56"/>
      <c r="T12" s="56"/>
      <c r="U12" s="56"/>
      <c r="V12" s="56"/>
      <c r="W12" s="57"/>
      <c r="X12" s="57"/>
      <c r="Y12" s="57"/>
      <c r="Z12" s="57"/>
      <c r="AA12" s="57"/>
      <c r="AB12" s="57"/>
      <c r="AC12" s="57"/>
      <c r="AD12" s="57"/>
      <c r="AE12" s="57"/>
    </row>
    <row r="13" spans="1:31" s="40" customFormat="1" ht="18.75" customHeight="1">
      <c r="B13" s="40" t="s">
        <v>255</v>
      </c>
    </row>
    <row r="14" spans="1:31" s="40" customFormat="1" ht="18.75" customHeight="1"/>
    <row r="15" spans="1:31" ht="18.75" customHeight="1">
      <c r="A15" s="324" t="s">
        <v>54</v>
      </c>
      <c r="B15" s="324" t="s">
        <v>216</v>
      </c>
      <c r="C15" s="314" t="s">
        <v>209</v>
      </c>
      <c r="D15" s="314"/>
      <c r="E15" s="314"/>
      <c r="F15" s="314"/>
      <c r="G15" s="314" t="s">
        <v>348</v>
      </c>
      <c r="H15" s="314"/>
      <c r="I15" s="314"/>
      <c r="J15" s="314"/>
      <c r="K15" s="314"/>
      <c r="L15" s="314"/>
      <c r="M15" s="314"/>
      <c r="N15" s="314"/>
      <c r="O15" s="314"/>
      <c r="P15" s="314"/>
      <c r="Q15" s="314" t="s">
        <v>217</v>
      </c>
      <c r="R15" s="314"/>
      <c r="S15" s="314"/>
      <c r="T15" s="314"/>
      <c r="U15" s="314"/>
      <c r="V15" s="318" t="s">
        <v>218</v>
      </c>
      <c r="W15" s="318"/>
      <c r="X15" s="318"/>
      <c r="Y15" s="318"/>
      <c r="Z15" s="318"/>
      <c r="AA15" s="318"/>
      <c r="AB15" s="318"/>
      <c r="AC15" s="318"/>
      <c r="AD15" s="318"/>
      <c r="AE15" s="318"/>
    </row>
    <row r="16" spans="1:31" ht="18.75" customHeight="1">
      <c r="A16" s="324"/>
      <c r="B16" s="324"/>
      <c r="C16" s="314"/>
      <c r="D16" s="314"/>
      <c r="E16" s="314"/>
      <c r="F16" s="314"/>
      <c r="G16" s="314"/>
      <c r="H16" s="314"/>
      <c r="I16" s="314"/>
      <c r="J16" s="314"/>
      <c r="K16" s="314"/>
      <c r="L16" s="314"/>
      <c r="M16" s="314"/>
      <c r="N16" s="314"/>
      <c r="O16" s="314"/>
      <c r="P16" s="314"/>
      <c r="Q16" s="314"/>
      <c r="R16" s="314"/>
      <c r="S16" s="314"/>
      <c r="T16" s="314"/>
      <c r="U16" s="314"/>
      <c r="V16" s="318" t="s">
        <v>219</v>
      </c>
      <c r="W16" s="318"/>
      <c r="X16" s="318" t="s">
        <v>104</v>
      </c>
      <c r="Y16" s="318"/>
      <c r="Z16" s="318"/>
      <c r="AA16" s="318"/>
      <c r="AB16" s="318"/>
      <c r="AC16" s="318"/>
      <c r="AD16" s="318"/>
      <c r="AE16" s="318"/>
    </row>
    <row r="17" spans="1:31" ht="18.75" customHeight="1">
      <c r="A17" s="324"/>
      <c r="B17" s="324"/>
      <c r="C17" s="314"/>
      <c r="D17" s="314"/>
      <c r="E17" s="314"/>
      <c r="F17" s="314"/>
      <c r="G17" s="314"/>
      <c r="H17" s="314"/>
      <c r="I17" s="314"/>
      <c r="J17" s="314"/>
      <c r="K17" s="314"/>
      <c r="L17" s="314"/>
      <c r="M17" s="314"/>
      <c r="N17" s="314"/>
      <c r="O17" s="314"/>
      <c r="P17" s="314"/>
      <c r="Q17" s="314"/>
      <c r="R17" s="314"/>
      <c r="S17" s="314"/>
      <c r="T17" s="314"/>
      <c r="U17" s="314"/>
      <c r="V17" s="318"/>
      <c r="W17" s="318"/>
      <c r="X17" s="318" t="s">
        <v>379</v>
      </c>
      <c r="Y17" s="318"/>
      <c r="Z17" s="318" t="s">
        <v>371</v>
      </c>
      <c r="AA17" s="318"/>
      <c r="AB17" s="318" t="s">
        <v>372</v>
      </c>
      <c r="AC17" s="318"/>
      <c r="AD17" s="318" t="s">
        <v>85</v>
      </c>
      <c r="AE17" s="318"/>
    </row>
    <row r="18" spans="1:31" ht="18" customHeight="1">
      <c r="A18" s="65">
        <v>1</v>
      </c>
      <c r="B18" s="65">
        <v>2</v>
      </c>
      <c r="C18" s="421">
        <v>3</v>
      </c>
      <c r="D18" s="421"/>
      <c r="E18" s="421"/>
      <c r="F18" s="421"/>
      <c r="G18" s="421">
        <v>4</v>
      </c>
      <c r="H18" s="421"/>
      <c r="I18" s="421"/>
      <c r="J18" s="421"/>
      <c r="K18" s="421"/>
      <c r="L18" s="421"/>
      <c r="M18" s="421"/>
      <c r="N18" s="421"/>
      <c r="O18" s="421"/>
      <c r="P18" s="421"/>
      <c r="Q18" s="421">
        <v>5</v>
      </c>
      <c r="R18" s="421"/>
      <c r="S18" s="421"/>
      <c r="T18" s="421"/>
      <c r="U18" s="421"/>
      <c r="V18" s="421">
        <v>6</v>
      </c>
      <c r="W18" s="421"/>
      <c r="X18" s="420">
        <v>7</v>
      </c>
      <c r="Y18" s="420"/>
      <c r="Z18" s="420">
        <v>8</v>
      </c>
      <c r="AA18" s="420"/>
      <c r="AB18" s="420">
        <v>9</v>
      </c>
      <c r="AC18" s="420"/>
      <c r="AD18" s="420">
        <v>10</v>
      </c>
      <c r="AE18" s="420"/>
    </row>
    <row r="19" spans="1:31" ht="20.100000000000001" customHeight="1">
      <c r="A19" s="91"/>
      <c r="B19" s="85"/>
      <c r="C19" s="413"/>
      <c r="D19" s="413"/>
      <c r="E19" s="413"/>
      <c r="F19" s="413"/>
      <c r="G19" s="414"/>
      <c r="H19" s="414"/>
      <c r="I19" s="414"/>
      <c r="J19" s="414"/>
      <c r="K19" s="414"/>
      <c r="L19" s="414"/>
      <c r="M19" s="414"/>
      <c r="N19" s="414"/>
      <c r="O19" s="414"/>
      <c r="P19" s="414"/>
      <c r="Q19" s="412"/>
      <c r="R19" s="412"/>
      <c r="S19" s="412"/>
      <c r="T19" s="412"/>
      <c r="U19" s="412"/>
      <c r="V19" s="415">
        <f>SUM(X19,Z19,AB19,AD19)</f>
        <v>0</v>
      </c>
      <c r="W19" s="415"/>
      <c r="X19" s="416"/>
      <c r="Y19" s="416"/>
      <c r="Z19" s="416"/>
      <c r="AA19" s="416"/>
      <c r="AB19" s="416"/>
      <c r="AC19" s="416"/>
      <c r="AD19" s="416"/>
      <c r="AE19" s="416"/>
    </row>
    <row r="20" spans="1:31" ht="20.100000000000001" customHeight="1">
      <c r="A20" s="91"/>
      <c r="B20" s="85"/>
      <c r="C20" s="413"/>
      <c r="D20" s="413"/>
      <c r="E20" s="413"/>
      <c r="F20" s="413"/>
      <c r="G20" s="414"/>
      <c r="H20" s="414"/>
      <c r="I20" s="414"/>
      <c r="J20" s="414"/>
      <c r="K20" s="414"/>
      <c r="L20" s="414"/>
      <c r="M20" s="414"/>
      <c r="N20" s="414"/>
      <c r="O20" s="414"/>
      <c r="P20" s="414"/>
      <c r="Q20" s="412"/>
      <c r="R20" s="412"/>
      <c r="S20" s="412"/>
      <c r="T20" s="412"/>
      <c r="U20" s="412"/>
      <c r="V20" s="415">
        <f>SUM(X20,Z20,AB20,AD20)</f>
        <v>0</v>
      </c>
      <c r="W20" s="415"/>
      <c r="X20" s="416"/>
      <c r="Y20" s="416"/>
      <c r="Z20" s="416"/>
      <c r="AA20" s="416"/>
      <c r="AB20" s="416"/>
      <c r="AC20" s="416"/>
      <c r="AD20" s="416"/>
      <c r="AE20" s="416"/>
    </row>
    <row r="21" spans="1:31" ht="20.100000000000001" customHeight="1">
      <c r="A21" s="91"/>
      <c r="B21" s="85"/>
      <c r="C21" s="413"/>
      <c r="D21" s="413"/>
      <c r="E21" s="413"/>
      <c r="F21" s="413"/>
      <c r="G21" s="414"/>
      <c r="H21" s="414"/>
      <c r="I21" s="414"/>
      <c r="J21" s="414"/>
      <c r="K21" s="414"/>
      <c r="L21" s="414"/>
      <c r="M21" s="414"/>
      <c r="N21" s="414"/>
      <c r="O21" s="414"/>
      <c r="P21" s="414"/>
      <c r="Q21" s="412"/>
      <c r="R21" s="412"/>
      <c r="S21" s="412"/>
      <c r="T21" s="412"/>
      <c r="U21" s="412"/>
      <c r="V21" s="415">
        <f>SUM(X21,Z21,AB21,AD21)</f>
        <v>0</v>
      </c>
      <c r="W21" s="415"/>
      <c r="X21" s="416"/>
      <c r="Y21" s="416"/>
      <c r="Z21" s="416"/>
      <c r="AA21" s="416"/>
      <c r="AB21" s="416"/>
      <c r="AC21" s="416"/>
      <c r="AD21" s="416"/>
      <c r="AE21" s="416"/>
    </row>
    <row r="22" spans="1:31" ht="20.100000000000001" customHeight="1">
      <c r="A22" s="91"/>
      <c r="B22" s="85"/>
      <c r="C22" s="413"/>
      <c r="D22" s="413"/>
      <c r="E22" s="413"/>
      <c r="F22" s="413"/>
      <c r="G22" s="414"/>
      <c r="H22" s="414"/>
      <c r="I22" s="414"/>
      <c r="J22" s="414"/>
      <c r="K22" s="414"/>
      <c r="L22" s="414"/>
      <c r="M22" s="414"/>
      <c r="N22" s="414"/>
      <c r="O22" s="414"/>
      <c r="P22" s="414"/>
      <c r="Q22" s="412"/>
      <c r="R22" s="412"/>
      <c r="S22" s="412"/>
      <c r="T22" s="412"/>
      <c r="U22" s="412"/>
      <c r="V22" s="415">
        <f>SUM(X22,Z22,AB22,AD22)</f>
        <v>0</v>
      </c>
      <c r="W22" s="415"/>
      <c r="X22" s="416"/>
      <c r="Y22" s="416"/>
      <c r="Z22" s="416"/>
      <c r="AA22" s="416"/>
      <c r="AB22" s="416"/>
      <c r="AC22" s="416"/>
      <c r="AD22" s="416"/>
      <c r="AE22" s="416"/>
    </row>
    <row r="23" spans="1:31" ht="20.100000000000001" customHeight="1">
      <c r="A23" s="324" t="s">
        <v>59</v>
      </c>
      <c r="B23" s="324"/>
      <c r="C23" s="324"/>
      <c r="D23" s="324"/>
      <c r="E23" s="324"/>
      <c r="F23" s="324"/>
      <c r="G23" s="324"/>
      <c r="H23" s="324"/>
      <c r="I23" s="324"/>
      <c r="J23" s="324"/>
      <c r="K23" s="324"/>
      <c r="L23" s="324"/>
      <c r="M23" s="324"/>
      <c r="N23" s="324"/>
      <c r="O23" s="324"/>
      <c r="P23" s="324"/>
      <c r="Q23" s="324"/>
      <c r="R23" s="324"/>
      <c r="S23" s="324"/>
      <c r="T23" s="324"/>
      <c r="U23" s="324"/>
      <c r="V23" s="405">
        <f>SUM(V19:W22)</f>
        <v>0</v>
      </c>
      <c r="W23" s="405"/>
      <c r="X23" s="405">
        <f>SUM(X19:Y22)</f>
        <v>0</v>
      </c>
      <c r="Y23" s="405"/>
      <c r="Z23" s="405">
        <f>SUM(Z19:AA22)</f>
        <v>0</v>
      </c>
      <c r="AA23" s="405"/>
      <c r="AB23" s="405">
        <f>SUM(AB19:AC22)</f>
        <v>0</v>
      </c>
      <c r="AC23" s="405"/>
      <c r="AD23" s="405">
        <f>SUM(AD19:AE22)</f>
        <v>0</v>
      </c>
      <c r="AE23" s="405"/>
    </row>
    <row r="24" spans="1:31">
      <c r="A24" s="25"/>
      <c r="B24" s="25"/>
      <c r="C24" s="25"/>
      <c r="D24" s="25"/>
      <c r="E24" s="25"/>
      <c r="F24" s="25"/>
      <c r="G24" s="25"/>
      <c r="H24" s="25"/>
      <c r="I24" s="25"/>
      <c r="J24" s="25"/>
      <c r="K24" s="25"/>
      <c r="L24" s="25"/>
      <c r="M24" s="25"/>
      <c r="N24" s="25"/>
      <c r="O24" s="25"/>
      <c r="Q24" s="30"/>
      <c r="R24" s="30"/>
      <c r="S24" s="30"/>
      <c r="T24" s="30"/>
      <c r="U24" s="30"/>
      <c r="AE24" s="30"/>
    </row>
    <row r="25" spans="1:31">
      <c r="A25" s="25"/>
      <c r="B25" s="25"/>
      <c r="C25" s="25"/>
      <c r="D25" s="25"/>
      <c r="E25" s="25"/>
      <c r="F25" s="25"/>
      <c r="G25" s="25"/>
      <c r="H25" s="25"/>
      <c r="I25" s="25"/>
      <c r="J25" s="25"/>
      <c r="K25" s="25"/>
      <c r="L25" s="25"/>
      <c r="M25" s="25"/>
      <c r="N25" s="25"/>
      <c r="O25" s="25"/>
      <c r="Q25" s="30"/>
      <c r="R25" s="30"/>
      <c r="S25" s="30"/>
      <c r="T25" s="30"/>
      <c r="U25" s="30"/>
      <c r="AE25" s="30"/>
    </row>
    <row r="26" spans="1:31" s="40" customFormat="1" ht="18.75" customHeight="1">
      <c r="B26" s="40" t="s">
        <v>232</v>
      </c>
    </row>
    <row r="27" spans="1:31" ht="23.25">
      <c r="A27" s="26"/>
      <c r="B27" s="26"/>
      <c r="C27" s="26"/>
      <c r="D27" s="26"/>
      <c r="E27" s="26"/>
      <c r="F27" s="26"/>
      <c r="G27" s="26"/>
      <c r="H27" s="42"/>
      <c r="I27" s="42"/>
      <c r="J27" s="42"/>
      <c r="K27" s="42"/>
      <c r="L27" s="42"/>
      <c r="M27" s="42"/>
      <c r="N27" s="42"/>
      <c r="O27" s="42"/>
      <c r="P27" s="42"/>
      <c r="Q27" s="42"/>
      <c r="R27" s="42"/>
      <c r="S27" s="42"/>
      <c r="T27" s="42"/>
      <c r="U27" s="42"/>
      <c r="V27" s="26"/>
      <c r="AA27" s="209"/>
      <c r="AB27" s="209"/>
      <c r="AC27" s="209"/>
      <c r="AD27" s="210" t="s">
        <v>252</v>
      </c>
      <c r="AE27" s="209"/>
    </row>
    <row r="28" spans="1:31" ht="30" customHeight="1">
      <c r="A28" s="314" t="s">
        <v>54</v>
      </c>
      <c r="B28" s="314" t="s">
        <v>256</v>
      </c>
      <c r="C28" s="314"/>
      <c r="D28" s="314"/>
      <c r="E28" s="314"/>
      <c r="F28" s="314"/>
      <c r="G28" s="373" t="s">
        <v>58</v>
      </c>
      <c r="H28" s="374"/>
      <c r="I28" s="374"/>
      <c r="J28" s="375"/>
      <c r="K28" s="373" t="s">
        <v>95</v>
      </c>
      <c r="L28" s="374"/>
      <c r="M28" s="374"/>
      <c r="N28" s="375"/>
      <c r="O28" s="373" t="s">
        <v>307</v>
      </c>
      <c r="P28" s="374"/>
      <c r="Q28" s="374"/>
      <c r="R28" s="375"/>
      <c r="S28" s="373" t="s">
        <v>141</v>
      </c>
      <c r="T28" s="374"/>
      <c r="U28" s="374"/>
      <c r="V28" s="375"/>
      <c r="W28" s="373" t="s">
        <v>59</v>
      </c>
      <c r="X28" s="374"/>
      <c r="Y28" s="374"/>
      <c r="Z28" s="375"/>
    </row>
    <row r="29" spans="1:31" ht="30" customHeight="1">
      <c r="A29" s="314"/>
      <c r="B29" s="314"/>
      <c r="C29" s="314"/>
      <c r="D29" s="314"/>
      <c r="E29" s="314"/>
      <c r="F29" s="314"/>
      <c r="G29" s="373" t="s">
        <v>104</v>
      </c>
      <c r="H29" s="374"/>
      <c r="I29" s="374"/>
      <c r="J29" s="375"/>
      <c r="K29" s="373" t="s">
        <v>104</v>
      </c>
      <c r="L29" s="374"/>
      <c r="M29" s="374"/>
      <c r="N29" s="375"/>
      <c r="O29" s="373" t="s">
        <v>104</v>
      </c>
      <c r="P29" s="374"/>
      <c r="Q29" s="374"/>
      <c r="R29" s="375"/>
      <c r="S29" s="373" t="s">
        <v>104</v>
      </c>
      <c r="T29" s="374"/>
      <c r="U29" s="374"/>
      <c r="V29" s="375"/>
      <c r="W29" s="373" t="s">
        <v>104</v>
      </c>
      <c r="X29" s="374"/>
      <c r="Y29" s="374"/>
      <c r="Z29" s="375"/>
    </row>
    <row r="30" spans="1:31" ht="39.950000000000003" customHeight="1">
      <c r="A30" s="314"/>
      <c r="B30" s="314"/>
      <c r="C30" s="314"/>
      <c r="D30" s="314"/>
      <c r="E30" s="314"/>
      <c r="F30" s="314"/>
      <c r="G30" s="7" t="s">
        <v>380</v>
      </c>
      <c r="H30" s="7" t="s">
        <v>371</v>
      </c>
      <c r="I30" s="7" t="s">
        <v>372</v>
      </c>
      <c r="J30" s="7" t="s">
        <v>85</v>
      </c>
      <c r="K30" s="7" t="s">
        <v>380</v>
      </c>
      <c r="L30" s="7" t="s">
        <v>371</v>
      </c>
      <c r="M30" s="7" t="s">
        <v>372</v>
      </c>
      <c r="N30" s="7" t="s">
        <v>85</v>
      </c>
      <c r="O30" s="7" t="s">
        <v>380</v>
      </c>
      <c r="P30" s="7" t="s">
        <v>371</v>
      </c>
      <c r="Q30" s="7" t="s">
        <v>372</v>
      </c>
      <c r="R30" s="7" t="s">
        <v>85</v>
      </c>
      <c r="S30" s="7" t="s">
        <v>380</v>
      </c>
      <c r="T30" s="7" t="s">
        <v>371</v>
      </c>
      <c r="U30" s="7" t="s">
        <v>372</v>
      </c>
      <c r="V30" s="7" t="s">
        <v>85</v>
      </c>
      <c r="W30" s="7" t="s">
        <v>380</v>
      </c>
      <c r="X30" s="7" t="s">
        <v>371</v>
      </c>
      <c r="Y30" s="7" t="s">
        <v>372</v>
      </c>
      <c r="Z30" s="7" t="s">
        <v>85</v>
      </c>
    </row>
    <row r="31" spans="1:31" ht="18" customHeight="1">
      <c r="A31" s="7">
        <v>1</v>
      </c>
      <c r="B31" s="314">
        <v>2</v>
      </c>
      <c r="C31" s="314"/>
      <c r="D31" s="314"/>
      <c r="E31" s="314"/>
      <c r="F31" s="314"/>
      <c r="G31" s="7">
        <v>3</v>
      </c>
      <c r="H31" s="100">
        <v>4</v>
      </c>
      <c r="I31" s="100">
        <v>5</v>
      </c>
      <c r="J31" s="101">
        <v>6</v>
      </c>
      <c r="K31" s="101">
        <v>7</v>
      </c>
      <c r="L31" s="101">
        <v>8</v>
      </c>
      <c r="M31" s="102">
        <v>9</v>
      </c>
      <c r="N31" s="7">
        <v>10</v>
      </c>
      <c r="O31" s="100">
        <v>11</v>
      </c>
      <c r="P31" s="101">
        <v>12</v>
      </c>
      <c r="Q31" s="101">
        <v>13</v>
      </c>
      <c r="R31" s="102">
        <v>14</v>
      </c>
      <c r="S31" s="7">
        <v>15</v>
      </c>
      <c r="T31" s="100">
        <v>16</v>
      </c>
      <c r="U31" s="101">
        <v>17</v>
      </c>
      <c r="V31" s="101">
        <v>18</v>
      </c>
      <c r="W31" s="101">
        <v>19</v>
      </c>
      <c r="X31" s="102">
        <v>20</v>
      </c>
      <c r="Y31" s="7">
        <v>21</v>
      </c>
      <c r="Z31" s="6">
        <v>22</v>
      </c>
    </row>
    <row r="32" spans="1:31" s="179" customFormat="1" ht="20.100000000000001" customHeight="1">
      <c r="A32" s="180">
        <v>1</v>
      </c>
      <c r="B32" s="417"/>
      <c r="C32" s="418"/>
      <c r="D32" s="418"/>
      <c r="E32" s="418"/>
      <c r="F32" s="419"/>
      <c r="G32" s="181"/>
      <c r="H32" s="181"/>
      <c r="I32" s="181"/>
      <c r="J32" s="181"/>
      <c r="K32" s="181"/>
      <c r="L32" s="181"/>
      <c r="M32" s="181"/>
      <c r="N32" s="181"/>
      <c r="O32" s="189"/>
      <c r="P32" s="189"/>
      <c r="Q32" s="189"/>
      <c r="R32" s="189"/>
      <c r="S32" s="189"/>
      <c r="T32" s="189"/>
      <c r="U32" s="189"/>
      <c r="V32" s="189"/>
      <c r="W32" s="190">
        <f t="shared" ref="W32:Z32" si="0">SUM(G32,K32,O32,S32)</f>
        <v>0</v>
      </c>
      <c r="X32" s="190">
        <f t="shared" si="0"/>
        <v>0</v>
      </c>
      <c r="Y32" s="190">
        <f t="shared" si="0"/>
        <v>0</v>
      </c>
      <c r="Z32" s="190">
        <f t="shared" si="0"/>
        <v>0</v>
      </c>
    </row>
    <row r="33" spans="1:31" s="179" customFormat="1" ht="20.100000000000001" customHeight="1">
      <c r="A33" s="180">
        <v>2</v>
      </c>
      <c r="B33" s="417"/>
      <c r="C33" s="418"/>
      <c r="D33" s="418"/>
      <c r="E33" s="418"/>
      <c r="F33" s="419"/>
      <c r="G33" s="181"/>
      <c r="H33" s="181"/>
      <c r="I33" s="181"/>
      <c r="J33" s="181"/>
      <c r="K33" s="181"/>
      <c r="L33" s="189"/>
      <c r="M33" s="189"/>
      <c r="N33" s="189"/>
      <c r="O33" s="189"/>
      <c r="P33" s="189"/>
      <c r="Q33" s="189"/>
      <c r="R33" s="189"/>
      <c r="S33" s="189"/>
      <c r="T33" s="189"/>
      <c r="U33" s="189"/>
      <c r="V33" s="189"/>
      <c r="W33" s="190">
        <f t="shared" ref="W33:Z33" si="1">SUM(G33,K33,O33,S33)</f>
        <v>0</v>
      </c>
      <c r="X33" s="190">
        <f t="shared" si="1"/>
        <v>0</v>
      </c>
      <c r="Y33" s="190">
        <f t="shared" si="1"/>
        <v>0</v>
      </c>
      <c r="Z33" s="190">
        <f t="shared" si="1"/>
        <v>0</v>
      </c>
    </row>
    <row r="34" spans="1:31" s="179" customFormat="1" ht="19.5" customHeight="1">
      <c r="A34" s="180">
        <v>3</v>
      </c>
      <c r="B34" s="461"/>
      <c r="C34" s="461"/>
      <c r="D34" s="461"/>
      <c r="E34" s="461"/>
      <c r="F34" s="461"/>
      <c r="G34" s="181"/>
      <c r="H34" s="181"/>
      <c r="I34" s="181"/>
      <c r="J34" s="181"/>
      <c r="K34" s="181"/>
      <c r="L34" s="189"/>
      <c r="M34" s="189"/>
      <c r="N34" s="189"/>
      <c r="O34" s="189"/>
      <c r="P34" s="189"/>
      <c r="Q34" s="189"/>
      <c r="R34" s="189"/>
      <c r="S34" s="189"/>
      <c r="T34" s="189"/>
      <c r="U34" s="189"/>
      <c r="V34" s="189"/>
      <c r="W34" s="190">
        <f>SUM(G34,K34,O34,S34)</f>
        <v>0</v>
      </c>
      <c r="X34" s="190">
        <f t="shared" ref="X34" si="2">SUM(H34,L34,P34,T34)</f>
        <v>0</v>
      </c>
      <c r="Y34" s="190">
        <f>SUM(I34,M34,Q34,U34)</f>
        <v>0</v>
      </c>
      <c r="Z34" s="190">
        <f t="shared" ref="Z34" si="3">SUM(J34,N34,R34,V34)</f>
        <v>0</v>
      </c>
    </row>
    <row r="35" spans="1:31" s="179" customFormat="1" ht="20.100000000000001" customHeight="1">
      <c r="A35" s="458" t="s">
        <v>59</v>
      </c>
      <c r="B35" s="459"/>
      <c r="C35" s="459"/>
      <c r="D35" s="459"/>
      <c r="E35" s="459"/>
      <c r="F35" s="460"/>
      <c r="G35" s="182">
        <f t="shared" ref="G35:Z35" si="4">SUM(G32:G34)</f>
        <v>0</v>
      </c>
      <c r="H35" s="182">
        <f t="shared" si="4"/>
        <v>0</v>
      </c>
      <c r="I35" s="182">
        <f t="shared" si="4"/>
        <v>0</v>
      </c>
      <c r="J35" s="182">
        <f t="shared" si="4"/>
        <v>0</v>
      </c>
      <c r="K35" s="182">
        <f t="shared" si="4"/>
        <v>0</v>
      </c>
      <c r="L35" s="182">
        <f t="shared" si="4"/>
        <v>0</v>
      </c>
      <c r="M35" s="182">
        <f t="shared" si="4"/>
        <v>0</v>
      </c>
      <c r="N35" s="182">
        <f t="shared" si="4"/>
        <v>0</v>
      </c>
      <c r="O35" s="190">
        <f t="shared" si="4"/>
        <v>0</v>
      </c>
      <c r="P35" s="190">
        <f t="shared" si="4"/>
        <v>0</v>
      </c>
      <c r="Q35" s="190">
        <f t="shared" si="4"/>
        <v>0</v>
      </c>
      <c r="R35" s="190">
        <f t="shared" si="4"/>
        <v>0</v>
      </c>
      <c r="S35" s="190">
        <f t="shared" si="4"/>
        <v>0</v>
      </c>
      <c r="T35" s="190">
        <f t="shared" si="4"/>
        <v>0</v>
      </c>
      <c r="U35" s="190">
        <f t="shared" si="4"/>
        <v>0</v>
      </c>
      <c r="V35" s="190">
        <f t="shared" si="4"/>
        <v>0</v>
      </c>
      <c r="W35" s="190">
        <f t="shared" si="4"/>
        <v>0</v>
      </c>
      <c r="X35" s="190">
        <f t="shared" si="4"/>
        <v>0</v>
      </c>
      <c r="Y35" s="190">
        <f t="shared" si="4"/>
        <v>0</v>
      </c>
      <c r="Z35" s="190">
        <f t="shared" si="4"/>
        <v>0</v>
      </c>
    </row>
    <row r="36" spans="1:31" s="179" customFormat="1" ht="20.100000000000001" customHeight="1">
      <c r="A36" s="462" t="s">
        <v>60</v>
      </c>
      <c r="B36" s="463"/>
      <c r="C36" s="463"/>
      <c r="D36" s="463"/>
      <c r="E36" s="463"/>
      <c r="F36" s="464"/>
      <c r="G36" s="181"/>
      <c r="H36" s="181"/>
      <c r="I36" s="181"/>
      <c r="J36" s="181"/>
      <c r="K36" s="181"/>
      <c r="L36" s="189"/>
      <c r="M36" s="189"/>
      <c r="N36" s="189"/>
      <c r="O36" s="189"/>
      <c r="P36" s="189"/>
      <c r="Q36" s="189"/>
      <c r="R36" s="189"/>
      <c r="S36" s="189"/>
      <c r="T36" s="189"/>
      <c r="U36" s="189"/>
      <c r="V36" s="189"/>
      <c r="W36" s="189"/>
      <c r="X36" s="189"/>
      <c r="Y36" s="189"/>
      <c r="Z36" s="189"/>
    </row>
    <row r="37" spans="1:31" ht="20.100000000000001" customHeight="1">
      <c r="A37" s="54"/>
      <c r="B37" s="54"/>
      <c r="C37" s="88"/>
      <c r="D37" s="88"/>
      <c r="E37" s="88"/>
      <c r="F37" s="88"/>
      <c r="G37" s="88"/>
      <c r="H37" s="88"/>
      <c r="I37" s="88"/>
      <c r="J37" s="88"/>
      <c r="K37" s="88"/>
      <c r="L37" s="88"/>
      <c r="M37" s="88"/>
      <c r="N37" s="88"/>
      <c r="O37" s="88"/>
      <c r="P37" s="88"/>
      <c r="Q37" s="88"/>
      <c r="R37" s="88"/>
      <c r="S37" s="54"/>
      <c r="T37" s="54"/>
      <c r="U37" s="54"/>
      <c r="V37" s="54"/>
      <c r="W37" s="88"/>
      <c r="X37" s="54"/>
      <c r="Y37" s="54"/>
      <c r="Z37" s="54"/>
      <c r="AA37" s="54"/>
    </row>
    <row r="38" spans="1:31" ht="20.100000000000001" customHeight="1">
      <c r="A38" s="16"/>
      <c r="B38" s="16"/>
      <c r="C38" s="18"/>
      <c r="D38" s="18"/>
      <c r="E38" s="18"/>
      <c r="F38" s="18"/>
      <c r="G38" s="18"/>
      <c r="H38" s="18"/>
      <c r="I38" s="18"/>
      <c r="J38" s="18"/>
      <c r="K38" s="18"/>
      <c r="L38" s="18"/>
      <c r="M38" s="18"/>
      <c r="N38" s="18"/>
      <c r="O38" s="18"/>
      <c r="P38" s="18"/>
      <c r="Q38" s="18"/>
      <c r="R38" s="18"/>
      <c r="S38" s="18"/>
      <c r="T38" s="18"/>
      <c r="U38" s="18"/>
    </row>
    <row r="39" spans="1:31" s="40" customFormat="1" ht="20.100000000000001" customHeight="1">
      <c r="B39" s="40" t="s">
        <v>257</v>
      </c>
    </row>
    <row r="40" spans="1:31" s="71" customFormat="1" ht="20.100000000000001" customHeight="1">
      <c r="A40" s="1"/>
      <c r="B40" s="1"/>
      <c r="C40" s="1"/>
      <c r="D40" s="1"/>
      <c r="E40" s="1"/>
      <c r="F40" s="1"/>
      <c r="G40" s="1"/>
      <c r="H40" s="1"/>
      <c r="I40" s="1"/>
      <c r="K40" s="1"/>
      <c r="AD40" s="183" t="s">
        <v>252</v>
      </c>
    </row>
    <row r="41" spans="1:31" s="72" customFormat="1" ht="34.5" customHeight="1">
      <c r="A41" s="318" t="s">
        <v>224</v>
      </c>
      <c r="B41" s="314" t="s">
        <v>306</v>
      </c>
      <c r="C41" s="314" t="s">
        <v>337</v>
      </c>
      <c r="D41" s="314"/>
      <c r="E41" s="314" t="s">
        <v>225</v>
      </c>
      <c r="F41" s="314"/>
      <c r="G41" s="314" t="s">
        <v>226</v>
      </c>
      <c r="H41" s="314"/>
      <c r="I41" s="314" t="s">
        <v>299</v>
      </c>
      <c r="J41" s="314"/>
      <c r="K41" s="314" t="s">
        <v>149</v>
      </c>
      <c r="L41" s="314"/>
      <c r="M41" s="314"/>
      <c r="N41" s="314"/>
      <c r="O41" s="314"/>
      <c r="P41" s="314"/>
      <c r="Q41" s="314"/>
      <c r="R41" s="314"/>
      <c r="S41" s="314"/>
      <c r="T41" s="314"/>
      <c r="U41" s="314" t="s">
        <v>338</v>
      </c>
      <c r="V41" s="314"/>
      <c r="W41" s="314"/>
      <c r="X41" s="314"/>
      <c r="Y41" s="314"/>
      <c r="Z41" s="314" t="s">
        <v>302</v>
      </c>
      <c r="AA41" s="314"/>
      <c r="AB41" s="314"/>
      <c r="AC41" s="314"/>
      <c r="AD41" s="314"/>
      <c r="AE41" s="314"/>
    </row>
    <row r="42" spans="1:31" s="72" customFormat="1" ht="52.5" customHeight="1">
      <c r="A42" s="318"/>
      <c r="B42" s="314"/>
      <c r="C42" s="314"/>
      <c r="D42" s="314"/>
      <c r="E42" s="314"/>
      <c r="F42" s="314"/>
      <c r="G42" s="314"/>
      <c r="H42" s="314"/>
      <c r="I42" s="314"/>
      <c r="J42" s="314"/>
      <c r="K42" s="314" t="s">
        <v>349</v>
      </c>
      <c r="L42" s="314"/>
      <c r="M42" s="314" t="s">
        <v>350</v>
      </c>
      <c r="N42" s="314"/>
      <c r="O42" s="314" t="s">
        <v>336</v>
      </c>
      <c r="P42" s="314"/>
      <c r="Q42" s="314"/>
      <c r="R42" s="314"/>
      <c r="S42" s="314"/>
      <c r="T42" s="314"/>
      <c r="U42" s="314"/>
      <c r="V42" s="314"/>
      <c r="W42" s="314"/>
      <c r="X42" s="314"/>
      <c r="Y42" s="314"/>
      <c r="Z42" s="314"/>
      <c r="AA42" s="314"/>
      <c r="AB42" s="314"/>
      <c r="AC42" s="314"/>
      <c r="AD42" s="314"/>
      <c r="AE42" s="314"/>
    </row>
    <row r="43" spans="1:31" s="73" customFormat="1" ht="111" customHeight="1">
      <c r="A43" s="318"/>
      <c r="B43" s="314"/>
      <c r="C43" s="314"/>
      <c r="D43" s="314"/>
      <c r="E43" s="314"/>
      <c r="F43" s="314"/>
      <c r="G43" s="314"/>
      <c r="H43" s="314"/>
      <c r="I43" s="314"/>
      <c r="J43" s="314"/>
      <c r="K43" s="314"/>
      <c r="L43" s="314"/>
      <c r="M43" s="314"/>
      <c r="N43" s="314"/>
      <c r="O43" s="314" t="s">
        <v>300</v>
      </c>
      <c r="P43" s="314"/>
      <c r="Q43" s="314" t="s">
        <v>301</v>
      </c>
      <c r="R43" s="314"/>
      <c r="S43" s="314" t="s">
        <v>452</v>
      </c>
      <c r="T43" s="314"/>
      <c r="U43" s="314"/>
      <c r="V43" s="314"/>
      <c r="W43" s="314"/>
      <c r="X43" s="314"/>
      <c r="Y43" s="314"/>
      <c r="Z43" s="314"/>
      <c r="AA43" s="314"/>
      <c r="AB43" s="314"/>
      <c r="AC43" s="314"/>
      <c r="AD43" s="314"/>
      <c r="AE43" s="314"/>
    </row>
    <row r="44" spans="1:31" s="72" customFormat="1" ht="18" customHeight="1">
      <c r="A44" s="6">
        <v>1</v>
      </c>
      <c r="B44" s="7">
        <v>2</v>
      </c>
      <c r="C44" s="314">
        <v>3</v>
      </c>
      <c r="D44" s="314"/>
      <c r="E44" s="314">
        <v>4</v>
      </c>
      <c r="F44" s="314"/>
      <c r="G44" s="314">
        <v>5</v>
      </c>
      <c r="H44" s="314"/>
      <c r="I44" s="314">
        <v>6</v>
      </c>
      <c r="J44" s="314"/>
      <c r="K44" s="373">
        <v>7</v>
      </c>
      <c r="L44" s="375"/>
      <c r="M44" s="373">
        <v>8</v>
      </c>
      <c r="N44" s="375"/>
      <c r="O44" s="314">
        <v>9</v>
      </c>
      <c r="P44" s="314"/>
      <c r="Q44" s="318">
        <v>10</v>
      </c>
      <c r="R44" s="318"/>
      <c r="S44" s="314">
        <v>11</v>
      </c>
      <c r="T44" s="314"/>
      <c r="U44" s="314">
        <v>12</v>
      </c>
      <c r="V44" s="314"/>
      <c r="W44" s="314"/>
      <c r="X44" s="314"/>
      <c r="Y44" s="314"/>
      <c r="Z44" s="314">
        <v>13</v>
      </c>
      <c r="AA44" s="314"/>
      <c r="AB44" s="314"/>
      <c r="AC44" s="314"/>
      <c r="AD44" s="314"/>
      <c r="AE44" s="314"/>
    </row>
    <row r="45" spans="1:31" s="72" customFormat="1" ht="20.100000000000001" customHeight="1">
      <c r="A45" s="89"/>
      <c r="B45" s="90"/>
      <c r="C45" s="411"/>
      <c r="D45" s="411"/>
      <c r="E45" s="394"/>
      <c r="F45" s="394"/>
      <c r="G45" s="394"/>
      <c r="H45" s="394"/>
      <c r="I45" s="394"/>
      <c r="J45" s="394"/>
      <c r="K45" s="406"/>
      <c r="L45" s="407"/>
      <c r="M45" s="406"/>
      <c r="N45" s="407"/>
      <c r="O45" s="394"/>
      <c r="P45" s="394"/>
      <c r="Q45" s="394"/>
      <c r="R45" s="394"/>
      <c r="S45" s="394"/>
      <c r="T45" s="394"/>
      <c r="U45" s="396"/>
      <c r="V45" s="396"/>
      <c r="W45" s="396"/>
      <c r="X45" s="396"/>
      <c r="Y45" s="396"/>
      <c r="Z45" s="401"/>
      <c r="AA45" s="401"/>
      <c r="AB45" s="401"/>
      <c r="AC45" s="401"/>
      <c r="AD45" s="401"/>
      <c r="AE45" s="401"/>
    </row>
    <row r="46" spans="1:31" s="72" customFormat="1" ht="20.100000000000001" customHeight="1">
      <c r="A46" s="89"/>
      <c r="B46" s="90"/>
      <c r="C46" s="411"/>
      <c r="D46" s="411"/>
      <c r="E46" s="394"/>
      <c r="F46" s="394"/>
      <c r="G46" s="394"/>
      <c r="H46" s="394"/>
      <c r="I46" s="394"/>
      <c r="J46" s="394"/>
      <c r="K46" s="406"/>
      <c r="L46" s="407"/>
      <c r="M46" s="406">
        <f>SUM(O46,Q46,S46)</f>
        <v>0</v>
      </c>
      <c r="N46" s="407"/>
      <c r="O46" s="394"/>
      <c r="P46" s="394"/>
      <c r="Q46" s="394"/>
      <c r="R46" s="394"/>
      <c r="S46" s="394"/>
      <c r="T46" s="394"/>
      <c r="U46" s="396"/>
      <c r="V46" s="396"/>
      <c r="W46" s="396"/>
      <c r="X46" s="396"/>
      <c r="Y46" s="396"/>
      <c r="Z46" s="401"/>
      <c r="AA46" s="401"/>
      <c r="AB46" s="401"/>
      <c r="AC46" s="401"/>
      <c r="AD46" s="401"/>
      <c r="AE46" s="401"/>
    </row>
    <row r="47" spans="1:31" s="72" customFormat="1" ht="20.100000000000001" customHeight="1">
      <c r="A47" s="402" t="s">
        <v>59</v>
      </c>
      <c r="B47" s="403"/>
      <c r="C47" s="403"/>
      <c r="D47" s="404"/>
      <c r="E47" s="405">
        <f>SUM(E45:F46)</f>
        <v>0</v>
      </c>
      <c r="F47" s="405"/>
      <c r="G47" s="405">
        <f>SUM(G45:H46)</f>
        <v>0</v>
      </c>
      <c r="H47" s="405"/>
      <c r="I47" s="405">
        <f>SUM(I45:J46)</f>
        <v>0</v>
      </c>
      <c r="J47" s="405"/>
      <c r="K47" s="405">
        <f>SUM(K45:L46)</f>
        <v>0</v>
      </c>
      <c r="L47" s="405"/>
      <c r="M47" s="405">
        <f>SUM(M45:N46)</f>
        <v>0</v>
      </c>
      <c r="N47" s="405"/>
      <c r="O47" s="405">
        <f>SUM(O45:P46)</f>
        <v>0</v>
      </c>
      <c r="P47" s="405"/>
      <c r="Q47" s="405">
        <f>SUM(Q45:R46)</f>
        <v>0</v>
      </c>
      <c r="R47" s="405"/>
      <c r="S47" s="405">
        <f>SUM(S45:T46)</f>
        <v>0</v>
      </c>
      <c r="T47" s="405"/>
      <c r="U47" s="396"/>
      <c r="V47" s="396"/>
      <c r="W47" s="396"/>
      <c r="X47" s="396"/>
      <c r="Y47" s="396"/>
      <c r="Z47" s="401"/>
      <c r="AA47" s="401"/>
      <c r="AB47" s="401"/>
      <c r="AC47" s="401"/>
      <c r="AD47" s="401"/>
      <c r="AE47" s="401"/>
    </row>
    <row r="48" spans="1:31" ht="20.100000000000001" customHeight="1">
      <c r="A48" s="16"/>
      <c r="B48" s="16"/>
      <c r="C48" s="18"/>
      <c r="D48" s="18"/>
      <c r="E48" s="18"/>
      <c r="F48" s="18"/>
      <c r="G48" s="18"/>
      <c r="H48" s="18"/>
      <c r="I48" s="18"/>
      <c r="J48" s="18"/>
      <c r="K48" s="18"/>
      <c r="L48" s="18"/>
      <c r="M48" s="18"/>
      <c r="N48" s="18"/>
      <c r="O48" s="18"/>
      <c r="P48" s="18"/>
      <c r="Q48" s="18"/>
      <c r="R48" s="18"/>
      <c r="S48" s="18"/>
      <c r="T48" s="18"/>
      <c r="U48" s="18"/>
    </row>
    <row r="49" spans="1:26" ht="20.100000000000001" customHeight="1">
      <c r="A49" s="16"/>
      <c r="B49" s="16"/>
      <c r="C49" s="18"/>
      <c r="D49" s="18"/>
      <c r="E49" s="18"/>
      <c r="F49" s="18"/>
      <c r="G49" s="18"/>
      <c r="H49" s="18"/>
      <c r="I49" s="18"/>
      <c r="J49" s="18"/>
      <c r="K49" s="18"/>
      <c r="L49" s="18"/>
      <c r="M49" s="18"/>
      <c r="N49" s="18"/>
      <c r="O49" s="18"/>
      <c r="P49" s="18"/>
      <c r="Q49" s="18"/>
      <c r="R49" s="18"/>
      <c r="S49" s="18"/>
      <c r="T49" s="18"/>
      <c r="U49" s="18"/>
    </row>
    <row r="50" spans="1:26" s="4" customFormat="1" ht="20.100000000000001" customHeight="1">
      <c r="C50" s="40"/>
      <c r="D50" s="40"/>
      <c r="E50" s="40"/>
      <c r="F50" s="40"/>
      <c r="G50" s="40"/>
      <c r="H50" s="40"/>
      <c r="I50" s="40"/>
      <c r="J50" s="40"/>
      <c r="K50" s="40"/>
    </row>
    <row r="51" spans="1:26" s="34" customFormat="1" ht="28.5" customHeight="1">
      <c r="B51" s="372" t="s">
        <v>417</v>
      </c>
      <c r="C51" s="397"/>
      <c r="D51" s="397"/>
      <c r="E51" s="397"/>
      <c r="F51" s="397"/>
      <c r="G51" s="68"/>
      <c r="H51" s="68"/>
      <c r="I51" s="68"/>
      <c r="J51" s="68"/>
      <c r="K51" s="68"/>
      <c r="L51" s="398" t="s">
        <v>262</v>
      </c>
      <c r="M51" s="398"/>
      <c r="N51" s="398"/>
      <c r="O51" s="398"/>
      <c r="P51" s="398"/>
      <c r="Q51" s="69"/>
      <c r="R51" s="69"/>
      <c r="S51" s="69"/>
      <c r="T51" s="69"/>
      <c r="U51" s="69"/>
      <c r="V51" s="399" t="s">
        <v>450</v>
      </c>
      <c r="W51" s="400"/>
      <c r="X51" s="400"/>
      <c r="Y51" s="400"/>
      <c r="Z51" s="400"/>
    </row>
    <row r="52" spans="1:26" s="4" customFormat="1" ht="19.5" customHeight="1">
      <c r="B52" s="3"/>
      <c r="C52" s="4" t="s">
        <v>82</v>
      </c>
      <c r="E52" s="44"/>
      <c r="F52" s="44"/>
      <c r="G52" s="44"/>
      <c r="H52" s="44"/>
      <c r="I52" s="44"/>
      <c r="J52" s="44"/>
      <c r="K52" s="44"/>
      <c r="M52" s="3"/>
      <c r="N52" s="25" t="s">
        <v>83</v>
      </c>
      <c r="O52" s="3"/>
      <c r="Q52" s="44"/>
      <c r="R52" s="44"/>
      <c r="S52" s="44"/>
      <c r="V52" s="408" t="s">
        <v>142</v>
      </c>
      <c r="W52" s="408"/>
      <c r="X52" s="408"/>
      <c r="Y52" s="408"/>
      <c r="Z52" s="408"/>
    </row>
    <row r="53" spans="1:26" ht="20.100000000000001" customHeight="1">
      <c r="B53" s="36"/>
      <c r="C53" s="36"/>
      <c r="D53" s="36"/>
      <c r="E53" s="36"/>
      <c r="F53" s="36"/>
      <c r="G53" s="36"/>
      <c r="H53" s="95"/>
      <c r="I53" s="95"/>
      <c r="J53" s="95"/>
      <c r="K53" s="95"/>
      <c r="L53" s="95"/>
      <c r="M53" s="95"/>
      <c r="N53" s="95"/>
      <c r="O53" s="95"/>
      <c r="P53" s="95"/>
      <c r="Q53" s="95"/>
      <c r="R53" s="95"/>
      <c r="S53" s="95"/>
      <c r="T53" s="36"/>
      <c r="U53" s="36"/>
    </row>
    <row r="54" spans="1:26" ht="20.100000000000001" customHeight="1">
      <c r="B54" s="36"/>
      <c r="C54" s="36"/>
      <c r="D54" s="36"/>
      <c r="E54" s="36"/>
      <c r="F54" s="36"/>
      <c r="G54" s="36"/>
      <c r="H54" s="36"/>
      <c r="I54" s="36"/>
      <c r="J54" s="36"/>
      <c r="K54" s="36"/>
      <c r="L54" s="36"/>
      <c r="M54" s="36"/>
      <c r="N54" s="36"/>
      <c r="O54" s="36"/>
      <c r="P54" s="36"/>
      <c r="Q54" s="36"/>
      <c r="R54" s="36"/>
      <c r="S54" s="36"/>
      <c r="T54" s="36"/>
      <c r="U54" s="36"/>
    </row>
    <row r="55" spans="1:26">
      <c r="B55" s="36"/>
      <c r="C55" s="36"/>
      <c r="D55" s="36"/>
      <c r="E55" s="36"/>
      <c r="F55" s="36"/>
      <c r="G55" s="36"/>
      <c r="H55" s="36"/>
      <c r="I55" s="36"/>
      <c r="J55" s="36"/>
      <c r="K55" s="36"/>
      <c r="L55" s="36"/>
      <c r="M55" s="36"/>
      <c r="N55" s="36"/>
      <c r="O55" s="36"/>
      <c r="P55" s="36"/>
      <c r="Q55" s="36"/>
      <c r="R55" s="36"/>
      <c r="S55" s="36"/>
      <c r="T55" s="36"/>
      <c r="U55" s="36"/>
    </row>
    <row r="56" spans="1:26">
      <c r="B56" s="37"/>
    </row>
    <row r="59" spans="1:26" ht="19.5">
      <c r="B59" s="38"/>
    </row>
    <row r="60" spans="1:26" ht="19.5">
      <c r="B60" s="38"/>
    </row>
    <row r="61" spans="1:26" ht="19.5">
      <c r="B61" s="38"/>
    </row>
    <row r="62" spans="1:26" ht="19.5">
      <c r="B62" s="38"/>
    </row>
    <row r="63" spans="1:26" ht="19.5">
      <c r="B63" s="38"/>
    </row>
    <row r="64" spans="1:26" ht="19.5">
      <c r="B64" s="38"/>
    </row>
    <row r="65" spans="2:2" ht="19.5">
      <c r="B65" s="38"/>
    </row>
  </sheetData>
  <mergeCells count="198">
    <mergeCell ref="A36:F36"/>
    <mergeCell ref="A41:A43"/>
    <mergeCell ref="B41:B43"/>
    <mergeCell ref="E41:F43"/>
    <mergeCell ref="C41:D43"/>
    <mergeCell ref="C45:D45"/>
    <mergeCell ref="I41:J43"/>
    <mergeCell ref="O44:P44"/>
    <mergeCell ref="K42:L43"/>
    <mergeCell ref="G41:H43"/>
    <mergeCell ref="O42:T42"/>
    <mergeCell ref="M42:N43"/>
    <mergeCell ref="O43:P43"/>
    <mergeCell ref="Q43:R43"/>
    <mergeCell ref="G44:H44"/>
    <mergeCell ref="I44:J44"/>
    <mergeCell ref="C44:D44"/>
    <mergeCell ref="E44:F44"/>
    <mergeCell ref="A35:F35"/>
    <mergeCell ref="A28:A30"/>
    <mergeCell ref="B31:F31"/>
    <mergeCell ref="A15:A17"/>
    <mergeCell ref="B15:B17"/>
    <mergeCell ref="C15:F17"/>
    <mergeCell ref="B28:F30"/>
    <mergeCell ref="C19:F19"/>
    <mergeCell ref="C20:F20"/>
    <mergeCell ref="B34:F34"/>
    <mergeCell ref="C18:F18"/>
    <mergeCell ref="B32:F32"/>
    <mergeCell ref="A4:A5"/>
    <mergeCell ref="B4:B5"/>
    <mergeCell ref="C4:F5"/>
    <mergeCell ref="G4:L5"/>
    <mergeCell ref="K28:N28"/>
    <mergeCell ref="V16:W17"/>
    <mergeCell ref="W9:Y9"/>
    <mergeCell ref="T10:V10"/>
    <mergeCell ref="M9:P9"/>
    <mergeCell ref="Q9:S9"/>
    <mergeCell ref="M10:P10"/>
    <mergeCell ref="G22:P22"/>
    <mergeCell ref="G18:P18"/>
    <mergeCell ref="G15:P17"/>
    <mergeCell ref="G10:L10"/>
    <mergeCell ref="M11:P11"/>
    <mergeCell ref="Q18:U18"/>
    <mergeCell ref="W10:Y10"/>
    <mergeCell ref="W11:Y11"/>
    <mergeCell ref="Q10:S10"/>
    <mergeCell ref="V15:AE15"/>
    <mergeCell ref="T9:V9"/>
    <mergeCell ref="Q15:U17"/>
    <mergeCell ref="Q11:S11"/>
    <mergeCell ref="C9:F9"/>
    <mergeCell ref="G9:L9"/>
    <mergeCell ref="X16:AE16"/>
    <mergeCell ref="X17:Y17"/>
    <mergeCell ref="AC10:AE10"/>
    <mergeCell ref="AC11:AE11"/>
    <mergeCell ref="AD17:AE17"/>
    <mergeCell ref="A11:L11"/>
    <mergeCell ref="C10:F10"/>
    <mergeCell ref="T11:V11"/>
    <mergeCell ref="AC9:AE9"/>
    <mergeCell ref="AB17:AC17"/>
    <mergeCell ref="Z11:AB11"/>
    <mergeCell ref="Z9:AB9"/>
    <mergeCell ref="Z10:AB10"/>
    <mergeCell ref="C6:F6"/>
    <mergeCell ref="C8:F8"/>
    <mergeCell ref="T6:V6"/>
    <mergeCell ref="C7:F7"/>
    <mergeCell ref="G7:L7"/>
    <mergeCell ref="G6:L6"/>
    <mergeCell ref="M7:P7"/>
    <mergeCell ref="Q8:S8"/>
    <mergeCell ref="T7:V7"/>
    <mergeCell ref="T8:V8"/>
    <mergeCell ref="G8:L8"/>
    <mergeCell ref="M8:P8"/>
    <mergeCell ref="W8:Y8"/>
    <mergeCell ref="AC8:AE8"/>
    <mergeCell ref="Z8:AB8"/>
    <mergeCell ref="Z18:AA18"/>
    <mergeCell ref="Z17:AA17"/>
    <mergeCell ref="AB18:AC18"/>
    <mergeCell ref="X19:Y19"/>
    <mergeCell ref="M4:P5"/>
    <mergeCell ref="M6:P6"/>
    <mergeCell ref="Q4:AE4"/>
    <mergeCell ref="T5:V5"/>
    <mergeCell ref="W5:Y5"/>
    <mergeCell ref="W7:Y7"/>
    <mergeCell ref="Z5:AB5"/>
    <mergeCell ref="Q5:S5"/>
    <mergeCell ref="AC5:AE5"/>
    <mergeCell ref="Z7:AB7"/>
    <mergeCell ref="AC7:AE7"/>
    <mergeCell ref="AC6:AE6"/>
    <mergeCell ref="Q6:S6"/>
    <mergeCell ref="Z6:AB6"/>
    <mergeCell ref="W6:Y6"/>
    <mergeCell ref="Q7:S7"/>
    <mergeCell ref="Q19:U19"/>
    <mergeCell ref="K29:N29"/>
    <mergeCell ref="AB20:AC20"/>
    <mergeCell ref="V19:W19"/>
    <mergeCell ref="Z41:AE43"/>
    <mergeCell ref="AD18:AE18"/>
    <mergeCell ref="X18:Y18"/>
    <mergeCell ref="AD20:AE20"/>
    <mergeCell ref="V18:W18"/>
    <mergeCell ref="Q20:U20"/>
    <mergeCell ref="V20:W20"/>
    <mergeCell ref="G19:P19"/>
    <mergeCell ref="Z20:AA20"/>
    <mergeCell ref="Z19:AA19"/>
    <mergeCell ref="X20:Y20"/>
    <mergeCell ref="G20:P20"/>
    <mergeCell ref="AD19:AE19"/>
    <mergeCell ref="AB19:AC19"/>
    <mergeCell ref="Z44:AE44"/>
    <mergeCell ref="Q44:R44"/>
    <mergeCell ref="AD23:AE23"/>
    <mergeCell ref="C21:F21"/>
    <mergeCell ref="G21:P21"/>
    <mergeCell ref="Q21:U21"/>
    <mergeCell ref="V21:W21"/>
    <mergeCell ref="X21:Y21"/>
    <mergeCell ref="V22:W22"/>
    <mergeCell ref="X23:Y23"/>
    <mergeCell ref="V23:W23"/>
    <mergeCell ref="Z23:AA23"/>
    <mergeCell ref="X22:Y22"/>
    <mergeCell ref="AD21:AE21"/>
    <mergeCell ref="Z21:AA21"/>
    <mergeCell ref="AB22:AC22"/>
    <mergeCell ref="AD22:AE22"/>
    <mergeCell ref="Z22:AA22"/>
    <mergeCell ref="G28:J28"/>
    <mergeCell ref="C22:F22"/>
    <mergeCell ref="G29:J29"/>
    <mergeCell ref="B33:F33"/>
    <mergeCell ref="K44:L44"/>
    <mergeCell ref="AB21:AC21"/>
    <mergeCell ref="AB1:AE1"/>
    <mergeCell ref="Q46:R46"/>
    <mergeCell ref="A23:U23"/>
    <mergeCell ref="O46:P46"/>
    <mergeCell ref="S46:T46"/>
    <mergeCell ref="C46:D46"/>
    <mergeCell ref="E46:F46"/>
    <mergeCell ref="U44:Y44"/>
    <mergeCell ref="W28:Z28"/>
    <mergeCell ref="O29:R29"/>
    <mergeCell ref="Z46:AE46"/>
    <mergeCell ref="S29:V29"/>
    <mergeCell ref="S43:T43"/>
    <mergeCell ref="S28:V28"/>
    <mergeCell ref="Z45:AE45"/>
    <mergeCell ref="U46:Y46"/>
    <mergeCell ref="O28:R28"/>
    <mergeCell ref="S44:T44"/>
    <mergeCell ref="Q22:U22"/>
    <mergeCell ref="AB23:AC23"/>
    <mergeCell ref="M44:N44"/>
    <mergeCell ref="U41:Y43"/>
    <mergeCell ref="K41:T41"/>
    <mergeCell ref="W29:Z29"/>
    <mergeCell ref="V52:Z52"/>
    <mergeCell ref="I47:J47"/>
    <mergeCell ref="Q47:R47"/>
    <mergeCell ref="K47:L47"/>
    <mergeCell ref="S47:T47"/>
    <mergeCell ref="M46:N46"/>
    <mergeCell ref="E47:F47"/>
    <mergeCell ref="U47:Y47"/>
    <mergeCell ref="O47:P47"/>
    <mergeCell ref="G46:H46"/>
    <mergeCell ref="K46:L46"/>
    <mergeCell ref="I46:J46"/>
    <mergeCell ref="U45:Y45"/>
    <mergeCell ref="B51:F51"/>
    <mergeCell ref="L51:P51"/>
    <mergeCell ref="V51:Z51"/>
    <mergeCell ref="Z47:AE47"/>
    <mergeCell ref="A47:D47"/>
    <mergeCell ref="G47:H47"/>
    <mergeCell ref="M47:N47"/>
    <mergeCell ref="S45:T45"/>
    <mergeCell ref="K45:L45"/>
    <mergeCell ref="G45:H45"/>
    <mergeCell ref="I45:J45"/>
    <mergeCell ref="M45:N45"/>
    <mergeCell ref="O45:P45"/>
    <mergeCell ref="Q45:R45"/>
    <mergeCell ref="E45:F45"/>
  </mergeCells>
  <phoneticPr fontId="3" type="noConversion"/>
  <pageMargins left="1.1811023622047245" right="0.39370078740157483" top="0.19685039370078741" bottom="0.19685039370078741" header="0.27559055118110237" footer="0.31496062992125984"/>
  <pageSetup paperSize="9" scale="35" fitToHeight="0" orientation="landscape"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14</vt:i4>
      </vt:variant>
    </vt:vector>
  </HeadingPairs>
  <TitlesOfParts>
    <vt:vector size="23" baseType="lpstr">
      <vt:lpstr>титулка</vt:lpstr>
      <vt:lpstr>Осн. фін. пок.</vt:lpstr>
      <vt:lpstr>I. Фін результат</vt:lpstr>
      <vt:lpstr>II.</vt:lpstr>
      <vt:lpstr>ІІІ. Рух грош. коштів</vt:lpstr>
      <vt:lpstr>IV. Кап. інвестиції</vt:lpstr>
      <vt:lpstr> V. Коефіцієнти</vt:lpstr>
      <vt:lpstr>6.1. Інша інфо_1</vt:lpstr>
      <vt:lpstr>6.2. Інша інфо_2</vt:lpstr>
      <vt:lpstr>' V. Коефіцієнти'!Заголовки_для_печати</vt:lpstr>
      <vt:lpstr>'I. Фін результат'!Заголовки_для_печати</vt:lpstr>
      <vt:lpstr>II.!Заголовки_для_печати</vt:lpstr>
      <vt:lpstr>'ІІІ. Рух грош. коштів'!Заголовки_для_печати</vt:lpstr>
      <vt:lpstr>'Осн. фін. пок.'!Заголовки_для_печати</vt:lpstr>
      <vt:lpstr>' V. Коефіцієнти'!Область_печати</vt:lpstr>
      <vt:lpstr>'6.1. Інша інфо_1'!Область_печати</vt:lpstr>
      <vt:lpstr>'6.2. Інша інфо_2'!Область_печати</vt:lpstr>
      <vt:lpstr>'I. Фін результат'!Область_печати</vt:lpstr>
      <vt:lpstr>II.!Область_печати</vt:lpstr>
      <vt:lpstr>'IV. Кап. інвестиції'!Область_печати</vt:lpstr>
      <vt:lpstr>'ІІІ. Рух грош. коштів'!Область_печати</vt:lpstr>
      <vt:lpstr>'Осн. фін. пок.'!Область_печати</vt:lpstr>
      <vt:lpstr>титулка!Область_печати</vt:lpstr>
    </vt:vector>
  </TitlesOfParts>
  <Company>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c:creator>
  <cp:lastModifiedBy>User</cp:lastModifiedBy>
  <cp:lastPrinted>2019-12-05T07:31:19Z</cp:lastPrinted>
  <dcterms:created xsi:type="dcterms:W3CDTF">2003-03-13T16:00:22Z</dcterms:created>
  <dcterms:modified xsi:type="dcterms:W3CDTF">2020-01-20T08:58:43Z</dcterms:modified>
</cp:coreProperties>
</file>